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8775" activeTab="1"/>
  </bookViews>
  <sheets>
    <sheet name="Custos" sheetId="1" r:id="rId1"/>
    <sheet name="Cenários de Custo e Receitas" sheetId="2" r:id="rId2"/>
  </sheets>
  <calcPr calcId="145621"/>
</workbook>
</file>

<file path=xl/calcChain.xml><?xml version="1.0" encoding="utf-8"?>
<calcChain xmlns="http://schemas.openxmlformats.org/spreadsheetml/2006/main">
  <c r="C25" i="2" l="1"/>
  <c r="C23" i="2" l="1"/>
  <c r="C26" i="2" s="1"/>
  <c r="C15" i="2"/>
  <c r="C16" i="2"/>
  <c r="C18" i="2" s="1"/>
  <c r="C17" i="2"/>
  <c r="D25" i="2"/>
  <c r="E23" i="2"/>
  <c r="E25" i="2" s="1"/>
  <c r="F23" i="2"/>
  <c r="F27" i="2" s="1"/>
  <c r="G23" i="2"/>
  <c r="G25" i="2" s="1"/>
  <c r="H23" i="2"/>
  <c r="H25" i="2" s="1"/>
  <c r="I23" i="2"/>
  <c r="I26" i="2" s="1"/>
  <c r="J23" i="2"/>
  <c r="J28" i="2" s="1"/>
  <c r="D23" i="2"/>
  <c r="D28" i="2" s="1"/>
  <c r="F25" i="2"/>
  <c r="J25" i="2"/>
  <c r="J26" i="2"/>
  <c r="H27" i="2"/>
  <c r="F28" i="2"/>
  <c r="H28" i="2"/>
  <c r="F29" i="2"/>
  <c r="J29" i="2"/>
  <c r="D27" i="2"/>
  <c r="J14" i="1"/>
  <c r="J15" i="1"/>
  <c r="J16" i="1"/>
  <c r="E16" i="2"/>
  <c r="E18" i="2" s="1"/>
  <c r="H16" i="2"/>
  <c r="H18" i="2" s="1"/>
  <c r="I16" i="2"/>
  <c r="I18" i="2" s="1"/>
  <c r="J13" i="1"/>
  <c r="J12" i="1"/>
  <c r="J11" i="1"/>
  <c r="L6" i="1"/>
  <c r="F16" i="2" s="1"/>
  <c r="F18" i="2" s="1"/>
  <c r="J6" i="1"/>
  <c r="J7" i="1"/>
  <c r="J5" i="1"/>
  <c r="E5" i="1"/>
  <c r="E6" i="1"/>
  <c r="E7" i="1"/>
  <c r="E8" i="1"/>
  <c r="E9" i="1"/>
  <c r="E10" i="1"/>
  <c r="E11" i="1"/>
  <c r="E12" i="1"/>
  <c r="E4" i="1"/>
  <c r="H29" i="2" l="1"/>
  <c r="J27" i="2"/>
  <c r="F26" i="2"/>
  <c r="I27" i="2"/>
  <c r="E26" i="2"/>
  <c r="C19" i="2"/>
  <c r="C20" i="2" s="1"/>
  <c r="I29" i="2"/>
  <c r="E28" i="2"/>
  <c r="H26" i="2"/>
  <c r="I25" i="2"/>
  <c r="I28" i="2"/>
  <c r="E27" i="2"/>
  <c r="E29" i="2"/>
  <c r="C27" i="2"/>
  <c r="C29" i="2"/>
  <c r="C28" i="2"/>
  <c r="G28" i="2"/>
  <c r="G26" i="2"/>
  <c r="G29" i="2"/>
  <c r="G27" i="2"/>
  <c r="D26" i="2"/>
  <c r="D29" i="2"/>
  <c r="E17" i="2"/>
  <c r="I17" i="2"/>
  <c r="F17" i="2"/>
  <c r="J17" i="2"/>
  <c r="G17" i="2"/>
  <c r="D17" i="2"/>
  <c r="H17" i="2"/>
  <c r="E13" i="1"/>
  <c r="D16" i="2"/>
  <c r="D18" i="2" s="1"/>
  <c r="G16" i="2"/>
  <c r="G18" i="2" s="1"/>
  <c r="J16" i="2"/>
  <c r="J18" i="2" s="1"/>
  <c r="E15" i="2" l="1"/>
  <c r="I15" i="2"/>
  <c r="F15" i="2"/>
  <c r="J15" i="2"/>
  <c r="G15" i="2"/>
  <c r="D15" i="2"/>
  <c r="H15" i="2"/>
  <c r="J19" i="2" l="1"/>
  <c r="J20" i="2" s="1"/>
  <c r="F19" i="2"/>
  <c r="F20" i="2" s="1"/>
  <c r="H19" i="2"/>
  <c r="H20" i="2" s="1"/>
  <c r="D19" i="2"/>
  <c r="D20" i="2" s="1"/>
  <c r="I19" i="2"/>
  <c r="I20" i="2" s="1"/>
  <c r="G19" i="2"/>
  <c r="G20" i="2" s="1"/>
  <c r="E19" i="2"/>
  <c r="E20" i="2" s="1"/>
</calcChain>
</file>

<file path=xl/sharedStrings.xml><?xml version="1.0" encoding="utf-8"?>
<sst xmlns="http://schemas.openxmlformats.org/spreadsheetml/2006/main" count="69" uniqueCount="52">
  <si>
    <t>Planilha de Custo Unitário (Simplificada)</t>
  </si>
  <si>
    <t>Item</t>
  </si>
  <si>
    <t>Componentes</t>
  </si>
  <si>
    <t>Total</t>
  </si>
  <si>
    <t>Arduino Nano</t>
  </si>
  <si>
    <t>Caixa Plástica</t>
  </si>
  <si>
    <t>Bateria</t>
  </si>
  <si>
    <t>Suporte</t>
  </si>
  <si>
    <t>Solda</t>
  </si>
  <si>
    <t>LED Vermelho</t>
  </si>
  <si>
    <t>Resistor</t>
  </si>
  <si>
    <t>Sensor</t>
  </si>
  <si>
    <t>Fio</t>
  </si>
  <si>
    <t>Unidade</t>
  </si>
  <si>
    <t>Placa</t>
  </si>
  <si>
    <t>Peça</t>
  </si>
  <si>
    <t>Metro</t>
  </si>
  <si>
    <t>grama</t>
  </si>
  <si>
    <t>Valor Unit.</t>
  </si>
  <si>
    <t>Qt</t>
  </si>
  <si>
    <t>Mão de Obra</t>
  </si>
  <si>
    <t>Função</t>
  </si>
  <si>
    <t>Custo/Mês</t>
  </si>
  <si>
    <t>Salário</t>
  </si>
  <si>
    <t>Montagem</t>
  </si>
  <si>
    <t>Vendas/Suporte</t>
  </si>
  <si>
    <t>Contab./Compras</t>
  </si>
  <si>
    <t>-</t>
  </si>
  <si>
    <t>Produção</t>
  </si>
  <si>
    <t>Total/Mês</t>
  </si>
  <si>
    <t>Total/Dia</t>
  </si>
  <si>
    <t>Custos Fixos Mensais</t>
  </si>
  <si>
    <t>Mão de Obra/Salários</t>
  </si>
  <si>
    <t>Conexão Internet</t>
  </si>
  <si>
    <t>Servidor</t>
  </si>
  <si>
    <t>Certificado</t>
  </si>
  <si>
    <t>Demanda</t>
  </si>
  <si>
    <t>Custos Fixos</t>
  </si>
  <si>
    <t>Cenários de Custos Mensais</t>
  </si>
  <si>
    <t>Custo de Peças</t>
  </si>
  <si>
    <t>Custo Unit. Médio</t>
  </si>
  <si>
    <t>Outras despesas</t>
  </si>
  <si>
    <t>Currier</t>
  </si>
  <si>
    <t>Cenários de Receitas Mensais</t>
  </si>
  <si>
    <t>Preço Unit</t>
  </si>
  <si>
    <t>Encargos Trabalhistas</t>
  </si>
  <si>
    <t>Taxa de Encargos</t>
  </si>
  <si>
    <t>(Mensalista, emrpesa no SIMPLES)</t>
  </si>
  <si>
    <t>Impostos</t>
  </si>
  <si>
    <t>Base</t>
  </si>
  <si>
    <t>Alíquota</t>
  </si>
  <si>
    <t>Aplicados na Receita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</si>
</sst>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44" fontId="0" fillId="2" borderId="1" xfId="1" applyFont="1" applyFill="1" applyBorder="1"/>
    <xf numFmtId="0" fontId="0" fillId="2" borderId="1" xfId="0" applyFill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 applyBorder="1"/>
    <xf numFmtId="44" fontId="2" fillId="0" borderId="0" xfId="0" applyNumberFormat="1" applyFont="1" applyBorder="1"/>
    <xf numFmtId="44" fontId="0" fillId="5" borderId="1" xfId="0" applyNumberFormat="1" applyFill="1" applyBorder="1"/>
    <xf numFmtId="0" fontId="2" fillId="0" borderId="6" xfId="0" applyFont="1" applyFill="1" applyBorder="1" applyAlignment="1">
      <alignment horizontal="right"/>
    </xf>
    <xf numFmtId="0" fontId="2" fillId="0" borderId="7" xfId="0" applyFont="1" applyFill="1" applyBorder="1"/>
    <xf numFmtId="0" fontId="0" fillId="0" borderId="9" xfId="0" applyBorder="1"/>
    <xf numFmtId="0" fontId="2" fillId="0" borderId="10" xfId="0" applyFont="1" applyFill="1" applyBorder="1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5" borderId="4" xfId="1" applyFont="1" applyFill="1" applyBorder="1" applyAlignment="1">
      <alignment horizontal="center"/>
    </xf>
    <xf numFmtId="44" fontId="2" fillId="5" borderId="5" xfId="1" applyFont="1" applyFill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2" applyFont="1"/>
    <xf numFmtId="10" fontId="0" fillId="0" borderId="0" xfId="2" applyNumberFormat="1" applyFont="1"/>
    <xf numFmtId="9" fontId="0" fillId="0" borderId="1" xfId="2" applyFont="1" applyBorder="1"/>
    <xf numFmtId="9" fontId="0" fillId="0" borderId="1" xfId="2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10" fontId="0" fillId="0" borderId="1" xfId="2" applyNumberFormat="1" applyFont="1" applyBorder="1"/>
  </cellXfs>
  <cellStyles count="3">
    <cellStyle name="Moeda" xfId="1" builtinId="4"/>
    <cellStyle name="Normal" xfId="0" builtinId="0"/>
    <cellStyle name="Porcentagem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G9" sqref="G9:J16"/>
    </sheetView>
  </sheetViews>
  <sheetFormatPr defaultRowHeight="15" x14ac:dyDescent="0.25"/>
  <cols>
    <col min="1" max="1" width="14.85546875" customWidth="1"/>
    <col min="2" max="2" width="10.5703125" bestFit="1" customWidth="1"/>
    <col min="3" max="3" width="9.28515625" customWidth="1"/>
    <col min="4" max="4" width="5.42578125" bestFit="1" customWidth="1"/>
    <col min="5" max="5" width="9.5703125" bestFit="1" customWidth="1"/>
    <col min="7" max="7" width="16.5703125" bestFit="1" customWidth="1"/>
    <col min="8" max="8" width="12.140625" bestFit="1" customWidth="1"/>
    <col min="10" max="10" width="12.140625" bestFit="1" customWidth="1"/>
    <col min="11" max="11" width="9.140625" bestFit="1" customWidth="1"/>
    <col min="12" max="12" width="10.140625" bestFit="1" customWidth="1"/>
    <col min="13" max="13" width="11" bestFit="1" customWidth="1"/>
  </cols>
  <sheetData>
    <row r="1" spans="1:13" x14ac:dyDescent="0.25">
      <c r="A1" t="s">
        <v>0</v>
      </c>
    </row>
    <row r="2" spans="1:13" x14ac:dyDescent="0.25">
      <c r="A2" s="21" t="s">
        <v>2</v>
      </c>
      <c r="B2" s="21"/>
      <c r="C2" s="21"/>
      <c r="D2" s="21"/>
      <c r="E2" s="21"/>
      <c r="G2" s="21" t="s">
        <v>32</v>
      </c>
      <c r="H2" s="21"/>
      <c r="I2" s="21"/>
      <c r="J2" s="21"/>
      <c r="K2" s="21"/>
      <c r="L2" s="21"/>
    </row>
    <row r="3" spans="1:13" x14ac:dyDescent="0.25">
      <c r="A3" s="6" t="s">
        <v>1</v>
      </c>
      <c r="B3" s="6" t="s">
        <v>18</v>
      </c>
      <c r="C3" s="6" t="s">
        <v>13</v>
      </c>
      <c r="D3" s="6" t="s">
        <v>19</v>
      </c>
      <c r="E3" s="6" t="s">
        <v>3</v>
      </c>
      <c r="G3" s="23" t="s">
        <v>21</v>
      </c>
      <c r="H3" s="23" t="s">
        <v>23</v>
      </c>
      <c r="I3" s="23" t="s">
        <v>19</v>
      </c>
      <c r="J3" s="23" t="s">
        <v>22</v>
      </c>
      <c r="K3" s="22" t="s">
        <v>28</v>
      </c>
      <c r="L3" s="22"/>
      <c r="M3" s="10"/>
    </row>
    <row r="4" spans="1:13" x14ac:dyDescent="0.25">
      <c r="A4" s="7" t="s">
        <v>4</v>
      </c>
      <c r="B4" s="2">
        <v>19.899999999999999</v>
      </c>
      <c r="C4" s="5" t="s">
        <v>14</v>
      </c>
      <c r="D4" s="8">
        <v>1</v>
      </c>
      <c r="E4" s="4">
        <f>B4*D4</f>
        <v>19.899999999999999</v>
      </c>
      <c r="G4" s="23"/>
      <c r="H4" s="23"/>
      <c r="I4" s="23"/>
      <c r="J4" s="23"/>
      <c r="K4" s="11" t="s">
        <v>30</v>
      </c>
      <c r="L4" s="11" t="s">
        <v>29</v>
      </c>
    </row>
    <row r="5" spans="1:13" x14ac:dyDescent="0.25">
      <c r="A5" s="7" t="s">
        <v>11</v>
      </c>
      <c r="B5" s="2">
        <v>13.75</v>
      </c>
      <c r="C5" s="5" t="s">
        <v>15</v>
      </c>
      <c r="D5" s="8">
        <v>1</v>
      </c>
      <c r="E5" s="4">
        <f t="shared" ref="E5:E12" si="0">B5*D5</f>
        <v>13.75</v>
      </c>
      <c r="G5" s="1" t="s">
        <v>26</v>
      </c>
      <c r="H5" s="2">
        <v>2000</v>
      </c>
      <c r="I5" s="8">
        <v>1</v>
      </c>
      <c r="J5" s="2">
        <f>I5*H5</f>
        <v>2000</v>
      </c>
      <c r="K5" s="5" t="s">
        <v>27</v>
      </c>
      <c r="L5" s="5" t="s">
        <v>27</v>
      </c>
    </row>
    <row r="6" spans="1:13" x14ac:dyDescent="0.25">
      <c r="A6" s="7" t="s">
        <v>10</v>
      </c>
      <c r="B6" s="2">
        <v>0.25</v>
      </c>
      <c r="C6" s="5" t="s">
        <v>15</v>
      </c>
      <c r="D6" s="8">
        <v>6</v>
      </c>
      <c r="E6" s="4">
        <f t="shared" si="0"/>
        <v>1.5</v>
      </c>
      <c r="G6" s="1" t="s">
        <v>24</v>
      </c>
      <c r="H6" s="2">
        <v>1200</v>
      </c>
      <c r="I6" s="8">
        <v>1</v>
      </c>
      <c r="J6" s="2">
        <f t="shared" ref="J6:J7" si="1">I6*H6</f>
        <v>1200</v>
      </c>
      <c r="K6" s="8">
        <v>16</v>
      </c>
      <c r="L6" s="5">
        <f>K6*22</f>
        <v>352</v>
      </c>
    </row>
    <row r="7" spans="1:13" x14ac:dyDescent="0.25">
      <c r="A7" s="7" t="s">
        <v>9</v>
      </c>
      <c r="B7" s="2">
        <v>0.5</v>
      </c>
      <c r="C7" s="5" t="s">
        <v>15</v>
      </c>
      <c r="D7" s="8">
        <v>6</v>
      </c>
      <c r="E7" s="4">
        <f t="shared" si="0"/>
        <v>3</v>
      </c>
      <c r="G7" s="1" t="s">
        <v>25</v>
      </c>
      <c r="H7" s="2">
        <v>2000</v>
      </c>
      <c r="I7" s="8">
        <v>1</v>
      </c>
      <c r="J7" s="2">
        <f t="shared" si="1"/>
        <v>2000</v>
      </c>
      <c r="K7" s="5" t="s">
        <v>27</v>
      </c>
      <c r="L7" s="5" t="s">
        <v>27</v>
      </c>
    </row>
    <row r="8" spans="1:13" x14ac:dyDescent="0.25">
      <c r="A8" s="7" t="s">
        <v>12</v>
      </c>
      <c r="B8" s="2">
        <v>0.3</v>
      </c>
      <c r="C8" s="5" t="s">
        <v>16</v>
      </c>
      <c r="D8" s="8">
        <v>2</v>
      </c>
      <c r="E8" s="4">
        <f t="shared" si="0"/>
        <v>0.6</v>
      </c>
    </row>
    <row r="9" spans="1:13" x14ac:dyDescent="0.25">
      <c r="A9" s="7" t="s">
        <v>5</v>
      </c>
      <c r="B9" s="2">
        <v>22.6</v>
      </c>
      <c r="C9" s="5" t="s">
        <v>15</v>
      </c>
      <c r="D9" s="9">
        <v>1</v>
      </c>
      <c r="E9" s="4">
        <f t="shared" si="0"/>
        <v>22.6</v>
      </c>
      <c r="G9" s="20" t="s">
        <v>31</v>
      </c>
      <c r="H9" s="20"/>
      <c r="I9" s="20"/>
      <c r="J9" s="20"/>
    </row>
    <row r="10" spans="1:13" x14ac:dyDescent="0.25">
      <c r="A10" s="7" t="s">
        <v>6</v>
      </c>
      <c r="B10" s="2">
        <v>4.75</v>
      </c>
      <c r="C10" s="5" t="s">
        <v>15</v>
      </c>
      <c r="D10" s="8">
        <v>1</v>
      </c>
      <c r="E10" s="4">
        <f t="shared" si="0"/>
        <v>4.75</v>
      </c>
      <c r="G10" s="1" t="s">
        <v>1</v>
      </c>
      <c r="H10" s="1" t="s">
        <v>18</v>
      </c>
      <c r="I10" s="1" t="s">
        <v>19</v>
      </c>
      <c r="J10" s="1" t="s">
        <v>3</v>
      </c>
    </row>
    <row r="11" spans="1:13" x14ac:dyDescent="0.25">
      <c r="A11" s="7" t="s">
        <v>7</v>
      </c>
      <c r="B11" s="2">
        <v>1.8</v>
      </c>
      <c r="C11" s="5" t="s">
        <v>15</v>
      </c>
      <c r="D11" s="8">
        <v>1</v>
      </c>
      <c r="E11" s="4">
        <f t="shared" si="0"/>
        <v>1.8</v>
      </c>
      <c r="G11" s="1" t="s">
        <v>33</v>
      </c>
      <c r="H11" s="2">
        <v>100</v>
      </c>
      <c r="I11" s="3">
        <v>1</v>
      </c>
      <c r="J11" s="4">
        <f>I11*H11</f>
        <v>100</v>
      </c>
    </row>
    <row r="12" spans="1:13" x14ac:dyDescent="0.25">
      <c r="A12" s="7" t="s">
        <v>8</v>
      </c>
      <c r="B12" s="2">
        <v>0.2</v>
      </c>
      <c r="C12" s="5" t="s">
        <v>17</v>
      </c>
      <c r="D12" s="8">
        <v>0.5</v>
      </c>
      <c r="E12" s="4">
        <f t="shared" si="0"/>
        <v>0.1</v>
      </c>
      <c r="G12" s="1" t="s">
        <v>34</v>
      </c>
      <c r="H12" s="2">
        <v>150</v>
      </c>
      <c r="I12" s="3">
        <v>1</v>
      </c>
      <c r="J12" s="4">
        <f>I12*H12</f>
        <v>150</v>
      </c>
    </row>
    <row r="13" spans="1:13" x14ac:dyDescent="0.25">
      <c r="D13" s="7" t="s">
        <v>3</v>
      </c>
      <c r="E13" s="12">
        <f>SUM(E4:E12)</f>
        <v>67.999999999999986</v>
      </c>
      <c r="G13" s="1" t="s">
        <v>35</v>
      </c>
      <c r="H13" s="2">
        <v>25</v>
      </c>
      <c r="I13" s="3">
        <v>1</v>
      </c>
      <c r="J13" s="4">
        <f>I13*H13</f>
        <v>25</v>
      </c>
    </row>
    <row r="14" spans="1:13" x14ac:dyDescent="0.25">
      <c r="D14" s="13"/>
      <c r="E14" s="14"/>
      <c r="G14" s="1" t="s">
        <v>42</v>
      </c>
      <c r="H14" s="2">
        <v>350</v>
      </c>
      <c r="I14" s="3">
        <v>1</v>
      </c>
      <c r="J14" s="4">
        <f t="shared" ref="J14:J15" si="2">I14*H14</f>
        <v>350</v>
      </c>
    </row>
    <row r="15" spans="1:13" x14ac:dyDescent="0.25">
      <c r="G15" s="1" t="s">
        <v>41</v>
      </c>
      <c r="H15" s="2">
        <v>1250</v>
      </c>
      <c r="I15" s="3">
        <v>1</v>
      </c>
      <c r="J15" s="4">
        <f t="shared" si="2"/>
        <v>1250</v>
      </c>
    </row>
    <row r="16" spans="1:13" x14ac:dyDescent="0.25">
      <c r="I16" s="6" t="s">
        <v>3</v>
      </c>
      <c r="J16" s="12">
        <f>SUM(J11:J15)</f>
        <v>1875</v>
      </c>
    </row>
  </sheetData>
  <mergeCells count="8">
    <mergeCell ref="G9:J9"/>
    <mergeCell ref="A2:E2"/>
    <mergeCell ref="G2:L2"/>
    <mergeCell ref="K3:L3"/>
    <mergeCell ref="G3:G4"/>
    <mergeCell ref="H3:H4"/>
    <mergeCell ref="I3:I4"/>
    <mergeCell ref="J3:J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A22" sqref="A22:J29"/>
    </sheetView>
  </sheetViews>
  <sheetFormatPr defaultRowHeight="15" x14ac:dyDescent="0.25"/>
  <cols>
    <col min="1" max="1" width="10.5703125" bestFit="1" customWidth="1"/>
    <col min="2" max="2" width="9.42578125" bestFit="1" customWidth="1"/>
    <col min="3" max="3" width="13.28515625" bestFit="1" customWidth="1"/>
    <col min="4" max="4" width="14.7109375" customWidth="1"/>
    <col min="5" max="7" width="13.28515625" bestFit="1" customWidth="1"/>
    <col min="8" max="8" width="14.28515625" bestFit="1" customWidth="1"/>
    <col min="9" max="10" width="14.28515625" hidden="1" customWidth="1"/>
  </cols>
  <sheetData>
    <row r="2" spans="1:10" x14ac:dyDescent="0.25">
      <c r="A2" s="21" t="s">
        <v>46</v>
      </c>
      <c r="B2" s="21"/>
      <c r="C2" s="37">
        <v>0.3377</v>
      </c>
      <c r="D2" s="1" t="s">
        <v>47</v>
      </c>
      <c r="E2" s="1"/>
      <c r="F2" s="1"/>
    </row>
    <row r="3" spans="1:10" x14ac:dyDescent="0.25">
      <c r="A3" s="34"/>
      <c r="B3" s="34"/>
      <c r="C3" s="35"/>
    </row>
    <row r="4" spans="1:10" x14ac:dyDescent="0.25">
      <c r="A4" s="21" t="s">
        <v>48</v>
      </c>
      <c r="B4" s="21"/>
      <c r="C4" s="21"/>
      <c r="D4" t="s">
        <v>51</v>
      </c>
    </row>
    <row r="5" spans="1:10" x14ac:dyDescent="0.25">
      <c r="A5" s="38" t="s">
        <v>49</v>
      </c>
      <c r="B5" s="38"/>
      <c r="C5" s="1" t="s">
        <v>50</v>
      </c>
    </row>
    <row r="6" spans="1:10" x14ac:dyDescent="0.25">
      <c r="A6" s="39">
        <v>180000</v>
      </c>
      <c r="B6" s="39"/>
      <c r="C6" s="40">
        <v>0.06</v>
      </c>
    </row>
    <row r="7" spans="1:10" x14ac:dyDescent="0.25">
      <c r="A7" s="39">
        <v>360000</v>
      </c>
      <c r="B7" s="39"/>
      <c r="C7" s="40">
        <v>8.2100000000000006E-2</v>
      </c>
    </row>
    <row r="8" spans="1:10" x14ac:dyDescent="0.25">
      <c r="A8" s="39">
        <v>540000</v>
      </c>
      <c r="B8" s="39"/>
      <c r="C8" s="40">
        <v>0.1026</v>
      </c>
    </row>
    <row r="9" spans="1:10" x14ac:dyDescent="0.25">
      <c r="A9" s="39">
        <v>720000</v>
      </c>
      <c r="B9" s="39"/>
      <c r="C9" s="40">
        <v>0.11310000000000001</v>
      </c>
    </row>
    <row r="10" spans="1:10" x14ac:dyDescent="0.25">
      <c r="A10" s="39">
        <v>900000</v>
      </c>
      <c r="B10" s="39"/>
      <c r="C10" s="40">
        <v>0.114</v>
      </c>
    </row>
    <row r="11" spans="1:10" x14ac:dyDescent="0.25">
      <c r="A11" s="39">
        <v>1080000</v>
      </c>
      <c r="B11" s="39"/>
      <c r="C11" s="40">
        <v>0.1242</v>
      </c>
      <c r="D11" s="36"/>
    </row>
    <row r="13" spans="1:10" x14ac:dyDescent="0.25">
      <c r="A13" s="20" t="s">
        <v>38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x14ac:dyDescent="0.25">
      <c r="A14" s="32" t="s">
        <v>36</v>
      </c>
      <c r="B14" s="33"/>
      <c r="C14" s="8">
        <v>50</v>
      </c>
      <c r="D14" s="8">
        <v>100</v>
      </c>
      <c r="E14" s="8">
        <v>200</v>
      </c>
      <c r="F14" s="8">
        <v>300</v>
      </c>
      <c r="G14" s="8">
        <v>400</v>
      </c>
      <c r="H14" s="8">
        <v>500</v>
      </c>
      <c r="I14" s="8">
        <v>600</v>
      </c>
      <c r="J14" s="8">
        <v>700</v>
      </c>
    </row>
    <row r="15" spans="1:10" x14ac:dyDescent="0.25">
      <c r="A15" s="32" t="s">
        <v>39</v>
      </c>
      <c r="B15" s="33"/>
      <c r="C15" s="4">
        <f>C14*Custos!$E$13</f>
        <v>3399.9999999999991</v>
      </c>
      <c r="D15" s="4">
        <f>D14*Custos!$E$13</f>
        <v>6799.9999999999982</v>
      </c>
      <c r="E15" s="4">
        <f>E14*Custos!$E$13</f>
        <v>13599.999999999996</v>
      </c>
      <c r="F15" s="4">
        <f>F14*Custos!$E$13</f>
        <v>20399.999999999996</v>
      </c>
      <c r="G15" s="4">
        <f>G14*Custos!$E$13</f>
        <v>27199.999999999993</v>
      </c>
      <c r="H15" s="4">
        <f>H14*Custos!$E$13</f>
        <v>33999.999999999993</v>
      </c>
      <c r="I15" s="4">
        <f>I14*Custos!$E$13</f>
        <v>40799.999999999993</v>
      </c>
      <c r="J15" s="4">
        <f>J14*Custos!$E$13</f>
        <v>47599.999999999993</v>
      </c>
    </row>
    <row r="16" spans="1:10" x14ac:dyDescent="0.25">
      <c r="A16" s="32" t="s">
        <v>20</v>
      </c>
      <c r="B16" s="33"/>
      <c r="C16" s="4">
        <f>Custos!$H$5+Custos!$H$7+ROUNDUP('Cenários de Custo e Receitas'!C14/Custos!$L$6,0)*Custos!$H$6</f>
        <v>5200</v>
      </c>
      <c r="D16" s="4">
        <f>Custos!$H$5+Custos!$H$7+ROUNDUP('Cenários de Custo e Receitas'!D14/Custos!$L$6,0)*Custos!$H$6</f>
        <v>5200</v>
      </c>
      <c r="E16" s="4">
        <f>Custos!$H$5+Custos!$H$7+ROUNDUP('Cenários de Custo e Receitas'!E14/Custos!$L$6,0)*Custos!$H$6</f>
        <v>5200</v>
      </c>
      <c r="F16" s="4">
        <f>Custos!$H$5+Custos!$H$7+ROUNDUP('Cenários de Custo e Receitas'!F14/Custos!$L$6,0)*Custos!$H$6</f>
        <v>5200</v>
      </c>
      <c r="G16" s="4">
        <f>Custos!$H$5+Custos!$H$7+ROUNDUP('Cenários de Custo e Receitas'!G14/Custos!$L$6,0)*Custos!$H$6</f>
        <v>6400</v>
      </c>
      <c r="H16" s="4">
        <f>Custos!$H$5+Custos!$H$7+ROUNDUP('Cenários de Custo e Receitas'!H14/Custos!$L$6,0)*Custos!$H$6</f>
        <v>6400</v>
      </c>
      <c r="I16" s="4">
        <f>Custos!$H$5+Custos!$H$7+ROUNDUP('Cenários de Custo e Receitas'!I14/Custos!$L$6,0)*Custos!$H$6</f>
        <v>6400</v>
      </c>
      <c r="J16" s="4">
        <f>Custos!$H$5+Custos!$H$7+ROUNDUP('Cenários de Custo e Receitas'!J14/Custos!$L$6,0)*Custos!$H$6</f>
        <v>6400</v>
      </c>
    </row>
    <row r="17" spans="1:10" x14ac:dyDescent="0.25">
      <c r="A17" s="32" t="s">
        <v>37</v>
      </c>
      <c r="B17" s="33"/>
      <c r="C17" s="4">
        <f>Custos!$J$16</f>
        <v>1875</v>
      </c>
      <c r="D17" s="4">
        <f>Custos!$J$16</f>
        <v>1875</v>
      </c>
      <c r="E17" s="4">
        <f>Custos!$J$16</f>
        <v>1875</v>
      </c>
      <c r="F17" s="4">
        <f>Custos!$J$16</f>
        <v>1875</v>
      </c>
      <c r="G17" s="4">
        <f>Custos!$J$16</f>
        <v>1875</v>
      </c>
      <c r="H17" s="4">
        <f>Custos!$J$16</f>
        <v>1875</v>
      </c>
      <c r="I17" s="4">
        <f>Custos!$J$16</f>
        <v>1875</v>
      </c>
      <c r="J17" s="4">
        <f>Custos!$J$16</f>
        <v>1875</v>
      </c>
    </row>
    <row r="18" spans="1:10" x14ac:dyDescent="0.25">
      <c r="A18" s="32" t="s">
        <v>45</v>
      </c>
      <c r="B18" s="33"/>
      <c r="C18" s="4">
        <f>$C$2*C16</f>
        <v>1756.04</v>
      </c>
      <c r="D18" s="4">
        <f t="shared" ref="D18:J18" si="0">$C$2*D16</f>
        <v>1756.04</v>
      </c>
      <c r="E18" s="4">
        <f t="shared" si="0"/>
        <v>1756.04</v>
      </c>
      <c r="F18" s="4">
        <f t="shared" si="0"/>
        <v>1756.04</v>
      </c>
      <c r="G18" s="4">
        <f t="shared" si="0"/>
        <v>2161.2800000000002</v>
      </c>
      <c r="H18" s="4">
        <f t="shared" si="0"/>
        <v>2161.2800000000002</v>
      </c>
      <c r="I18" s="4">
        <f t="shared" si="0"/>
        <v>2161.2800000000002</v>
      </c>
      <c r="J18" s="4">
        <f t="shared" si="0"/>
        <v>2161.2800000000002</v>
      </c>
    </row>
    <row r="19" spans="1:10" x14ac:dyDescent="0.25">
      <c r="A19" s="32" t="s">
        <v>3</v>
      </c>
      <c r="B19" s="33"/>
      <c r="C19" s="4">
        <f>SUM(C15:C18)</f>
        <v>12231.04</v>
      </c>
      <c r="D19" s="4">
        <f>SUM(D15:D18)</f>
        <v>15631.039999999997</v>
      </c>
      <c r="E19" s="4">
        <f>SUM(E15:E18)</f>
        <v>22431.039999999997</v>
      </c>
      <c r="F19" s="4">
        <f>SUM(F15:F18)</f>
        <v>29231.039999999997</v>
      </c>
      <c r="G19" s="4">
        <f>SUM(G15:G18)</f>
        <v>37636.279999999992</v>
      </c>
      <c r="H19" s="4">
        <f>SUM(H15:H18)</f>
        <v>44436.279999999992</v>
      </c>
      <c r="I19" s="4">
        <f>SUM(I15:I18)</f>
        <v>51236.279999999992</v>
      </c>
      <c r="J19" s="4">
        <f>SUM(J15:J18)</f>
        <v>58036.279999999992</v>
      </c>
    </row>
    <row r="20" spans="1:10" x14ac:dyDescent="0.25">
      <c r="A20" s="32" t="s">
        <v>40</v>
      </c>
      <c r="B20" s="33"/>
      <c r="C20" s="4">
        <f>C19/C14</f>
        <v>244.62080000000003</v>
      </c>
      <c r="D20" s="4">
        <f>D19/D14</f>
        <v>156.31039999999996</v>
      </c>
      <c r="E20" s="4">
        <f>E19/E14</f>
        <v>112.15519999999998</v>
      </c>
      <c r="F20" s="4">
        <f>F19/F14</f>
        <v>97.436799999999991</v>
      </c>
      <c r="G20" s="4">
        <f>G19/G14</f>
        <v>94.090699999999984</v>
      </c>
      <c r="H20" s="4">
        <f>H19/H14</f>
        <v>88.872559999999979</v>
      </c>
      <c r="I20" s="4">
        <f>I19/I14</f>
        <v>85.393799999999985</v>
      </c>
      <c r="J20" s="4">
        <f>J19/J14</f>
        <v>82.908971428571419</v>
      </c>
    </row>
    <row r="22" spans="1:10" x14ac:dyDescent="0.25">
      <c r="A22" s="20" t="s">
        <v>43</v>
      </c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25">
      <c r="A23" s="18"/>
      <c r="B23" s="16" t="s">
        <v>36</v>
      </c>
      <c r="C23" s="24">
        <f>C14</f>
        <v>50</v>
      </c>
      <c r="D23" s="24">
        <f>D14</f>
        <v>100</v>
      </c>
      <c r="E23" s="24">
        <f>E14</f>
        <v>200</v>
      </c>
      <c r="F23" s="24">
        <f>F14</f>
        <v>300</v>
      </c>
      <c r="G23" s="24">
        <f>G14</f>
        <v>400</v>
      </c>
      <c r="H23" s="24">
        <f>H14</f>
        <v>500</v>
      </c>
      <c r="I23" s="24">
        <f>I14</f>
        <v>600</v>
      </c>
      <c r="J23" s="24">
        <f>J14</f>
        <v>700</v>
      </c>
    </row>
    <row r="24" spans="1:10" x14ac:dyDescent="0.25">
      <c r="A24" s="17" t="s">
        <v>44</v>
      </c>
      <c r="B24" s="19"/>
      <c r="C24" s="25"/>
      <c r="D24" s="25"/>
      <c r="E24" s="25"/>
      <c r="F24" s="25"/>
      <c r="G24" s="25"/>
      <c r="H24" s="25"/>
      <c r="I24" s="25"/>
      <c r="J24" s="25"/>
    </row>
    <row r="25" spans="1:10" x14ac:dyDescent="0.25">
      <c r="A25" s="26">
        <v>100</v>
      </c>
      <c r="B25" s="27"/>
      <c r="C25" s="4">
        <f>$A25*C$23</f>
        <v>5000</v>
      </c>
      <c r="D25" s="4">
        <f>$A25*D$23</f>
        <v>10000</v>
      </c>
      <c r="E25" s="4">
        <f t="shared" ref="E25:J25" si="1">$A25*E$23</f>
        <v>20000</v>
      </c>
      <c r="F25" s="4">
        <f t="shared" si="1"/>
        <v>30000</v>
      </c>
      <c r="G25" s="4">
        <f t="shared" si="1"/>
        <v>40000</v>
      </c>
      <c r="H25" s="4">
        <f t="shared" si="1"/>
        <v>50000</v>
      </c>
      <c r="I25" s="4">
        <f t="shared" si="1"/>
        <v>60000</v>
      </c>
      <c r="J25" s="4">
        <f t="shared" si="1"/>
        <v>70000</v>
      </c>
    </row>
    <row r="26" spans="1:10" x14ac:dyDescent="0.25">
      <c r="A26" s="28">
        <v>125</v>
      </c>
      <c r="B26" s="29"/>
      <c r="C26" s="15">
        <f t="shared" ref="C26:J29" si="2">$A26*C$23</f>
        <v>6250</v>
      </c>
      <c r="D26" s="15">
        <f t="shared" si="2"/>
        <v>12500</v>
      </c>
      <c r="E26" s="15">
        <f t="shared" si="2"/>
        <v>25000</v>
      </c>
      <c r="F26" s="15">
        <f t="shared" si="2"/>
        <v>37500</v>
      </c>
      <c r="G26" s="15">
        <f t="shared" si="2"/>
        <v>50000</v>
      </c>
      <c r="H26" s="15">
        <f t="shared" si="2"/>
        <v>62500</v>
      </c>
      <c r="I26" s="15">
        <f t="shared" si="2"/>
        <v>75000</v>
      </c>
      <c r="J26" s="15">
        <f t="shared" si="2"/>
        <v>87500</v>
      </c>
    </row>
    <row r="27" spans="1:10" x14ac:dyDescent="0.25">
      <c r="A27" s="30">
        <v>150</v>
      </c>
      <c r="B27" s="31"/>
      <c r="C27" s="4">
        <f t="shared" si="2"/>
        <v>7500</v>
      </c>
      <c r="D27" s="4">
        <f t="shared" si="2"/>
        <v>15000</v>
      </c>
      <c r="E27" s="4">
        <f t="shared" si="2"/>
        <v>30000</v>
      </c>
      <c r="F27" s="4">
        <f t="shared" si="2"/>
        <v>45000</v>
      </c>
      <c r="G27" s="4">
        <f t="shared" si="2"/>
        <v>60000</v>
      </c>
      <c r="H27" s="4">
        <f t="shared" si="2"/>
        <v>75000</v>
      </c>
      <c r="I27" s="4">
        <f t="shared" si="2"/>
        <v>90000</v>
      </c>
      <c r="J27" s="4">
        <f t="shared" si="2"/>
        <v>105000</v>
      </c>
    </row>
    <row r="28" spans="1:10" x14ac:dyDescent="0.25">
      <c r="A28" s="30">
        <v>175</v>
      </c>
      <c r="B28" s="31"/>
      <c r="C28" s="4">
        <f t="shared" si="2"/>
        <v>8750</v>
      </c>
      <c r="D28" s="4">
        <f t="shared" si="2"/>
        <v>17500</v>
      </c>
      <c r="E28" s="4">
        <f t="shared" si="2"/>
        <v>35000</v>
      </c>
      <c r="F28" s="4">
        <f t="shared" si="2"/>
        <v>52500</v>
      </c>
      <c r="G28" s="4">
        <f t="shared" si="2"/>
        <v>70000</v>
      </c>
      <c r="H28" s="4">
        <f t="shared" si="2"/>
        <v>87500</v>
      </c>
      <c r="I28" s="4">
        <f t="shared" si="2"/>
        <v>105000</v>
      </c>
      <c r="J28" s="4">
        <f t="shared" si="2"/>
        <v>122500</v>
      </c>
    </row>
    <row r="29" spans="1:10" x14ac:dyDescent="0.25">
      <c r="A29" s="30">
        <v>200</v>
      </c>
      <c r="B29" s="31"/>
      <c r="C29" s="4">
        <f t="shared" si="2"/>
        <v>10000</v>
      </c>
      <c r="D29" s="4">
        <f t="shared" si="2"/>
        <v>20000</v>
      </c>
      <c r="E29" s="4">
        <f t="shared" si="2"/>
        <v>40000</v>
      </c>
      <c r="F29" s="4">
        <f t="shared" si="2"/>
        <v>60000</v>
      </c>
      <c r="G29" s="4">
        <f t="shared" si="2"/>
        <v>80000</v>
      </c>
      <c r="H29" s="4">
        <f t="shared" si="2"/>
        <v>100000</v>
      </c>
      <c r="I29" s="4">
        <f t="shared" si="2"/>
        <v>120000</v>
      </c>
      <c r="J29" s="4">
        <f t="shared" si="2"/>
        <v>140000</v>
      </c>
    </row>
  </sheetData>
  <mergeCells count="31">
    <mergeCell ref="A8:B8"/>
    <mergeCell ref="A9:B9"/>
    <mergeCell ref="A10:B10"/>
    <mergeCell ref="A11:B11"/>
    <mergeCell ref="A4:C4"/>
    <mergeCell ref="A2:B2"/>
    <mergeCell ref="A5:B5"/>
    <mergeCell ref="A6:B6"/>
    <mergeCell ref="A7:B7"/>
    <mergeCell ref="C23:C24"/>
    <mergeCell ref="A13:J13"/>
    <mergeCell ref="A22:J22"/>
    <mergeCell ref="A14:B14"/>
    <mergeCell ref="A15:B15"/>
    <mergeCell ref="A17:B17"/>
    <mergeCell ref="A16:B16"/>
    <mergeCell ref="A19:B19"/>
    <mergeCell ref="A20:B20"/>
    <mergeCell ref="A18:B18"/>
    <mergeCell ref="A25:B25"/>
    <mergeCell ref="A26:B26"/>
    <mergeCell ref="A27:B27"/>
    <mergeCell ref="A28:B28"/>
    <mergeCell ref="A29:B29"/>
    <mergeCell ref="J23:J24"/>
    <mergeCell ref="D23:D24"/>
    <mergeCell ref="E23:E24"/>
    <mergeCell ref="F23:F24"/>
    <mergeCell ref="G23:G24"/>
    <mergeCell ref="H23:H24"/>
    <mergeCell ref="I23:I24"/>
  </mergeCells>
  <conditionalFormatting sqref="C25:D29">
    <cfRule type="cellIs" dxfId="6" priority="7" operator="lessThan">
      <formula>$D$19</formula>
    </cfRule>
  </conditionalFormatting>
  <conditionalFormatting sqref="E25:E29">
    <cfRule type="cellIs" dxfId="5" priority="6" operator="lessThan">
      <formula>$E$19</formula>
    </cfRule>
  </conditionalFormatting>
  <conditionalFormatting sqref="F25:F29">
    <cfRule type="cellIs" dxfId="4" priority="5" operator="lessThan">
      <formula>$F$19</formula>
    </cfRule>
  </conditionalFormatting>
  <conditionalFormatting sqref="G25:G29">
    <cfRule type="cellIs" dxfId="3" priority="4" operator="lessThan">
      <formula>$G$19</formula>
    </cfRule>
  </conditionalFormatting>
  <conditionalFormatting sqref="H25:H29">
    <cfRule type="cellIs" dxfId="2" priority="3" operator="lessThan">
      <formula>$H$19</formula>
    </cfRule>
  </conditionalFormatting>
  <conditionalFormatting sqref="I25:I29">
    <cfRule type="cellIs" dxfId="1" priority="2" operator="lessThan">
      <formula>$I$19</formula>
    </cfRule>
  </conditionalFormatting>
  <conditionalFormatting sqref="J25:J29">
    <cfRule type="cellIs" dxfId="0" priority="1" operator="lessThan">
      <formula>$J$19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Custos</vt:lpstr>
      <vt:lpstr>Cenários de Custo e Receitas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Jorge Caetano</dc:creator>
  <cp:lastModifiedBy>Daniel Jorge Caetano</cp:lastModifiedBy>
  <dcterms:created xsi:type="dcterms:W3CDTF">2017-08-02T17:37:26Z</dcterms:created>
  <dcterms:modified xsi:type="dcterms:W3CDTF">2017-08-02T18:55:28Z</dcterms:modified>
</cp:coreProperties>
</file>