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135" windowWidth="22170" windowHeight="9975" activeTab="2"/>
  </bookViews>
  <sheets>
    <sheet name="Fluxo de Caixa - Esperado" sheetId="3" r:id="rId1"/>
    <sheet name="Fluxo de Caixa - Pessimista" sheetId="4" r:id="rId2"/>
    <sheet name="Fluxo de Caixa - Otimista" sheetId="5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24" i="5" l="1"/>
  <c r="F24" i="5"/>
  <c r="B24" i="5"/>
  <c r="B25" i="5" s="1"/>
  <c r="M24" i="4"/>
  <c r="L24" i="4"/>
  <c r="I24" i="4"/>
  <c r="H24" i="4"/>
  <c r="G24" i="4"/>
  <c r="E24" i="4"/>
  <c r="D24" i="4"/>
  <c r="C24" i="4"/>
  <c r="B13" i="3"/>
  <c r="C13" i="3" s="1"/>
  <c r="D13" i="3" s="1"/>
  <c r="E13" i="3" s="1"/>
  <c r="F13" i="3" s="1"/>
  <c r="G13" i="3" s="1"/>
  <c r="H13" i="3" s="1"/>
  <c r="I13" i="3" s="1"/>
  <c r="J13" i="3" s="1"/>
  <c r="K13" i="3" s="1"/>
  <c r="L13" i="3" s="1"/>
  <c r="M13" i="3" s="1"/>
  <c r="B2" i="3"/>
  <c r="C2" i="3" s="1"/>
  <c r="D2" i="3" s="1"/>
  <c r="E2" i="3" s="1"/>
  <c r="F2" i="3" s="1"/>
  <c r="G2" i="3" s="1"/>
  <c r="H2" i="3" s="1"/>
  <c r="I2" i="3" s="1"/>
  <c r="J2" i="3" s="1"/>
  <c r="K2" i="3" s="1"/>
  <c r="L2" i="3" s="1"/>
  <c r="M2" i="3" s="1"/>
  <c r="B3" i="3" s="1"/>
  <c r="B13" i="4"/>
  <c r="C13" i="4" s="1"/>
  <c r="D13" i="4" s="1"/>
  <c r="E13" i="4" s="1"/>
  <c r="F13" i="4" s="1"/>
  <c r="G13" i="4" s="1"/>
  <c r="H13" i="4" s="1"/>
  <c r="I13" i="4" s="1"/>
  <c r="J13" i="4" s="1"/>
  <c r="K13" i="4" s="1"/>
  <c r="L13" i="4" s="1"/>
  <c r="M13" i="4" s="1"/>
  <c r="B2" i="4"/>
  <c r="C2" i="4" s="1"/>
  <c r="D2" i="4" s="1"/>
  <c r="E2" i="4" s="1"/>
  <c r="F2" i="4" s="1"/>
  <c r="G2" i="4" s="1"/>
  <c r="H2" i="4" s="1"/>
  <c r="I2" i="4" s="1"/>
  <c r="J2" i="4" s="1"/>
  <c r="K2" i="4" s="1"/>
  <c r="L2" i="4" s="1"/>
  <c r="M2" i="4" s="1"/>
  <c r="B3" i="4" s="1"/>
  <c r="B13" i="5"/>
  <c r="C13" i="5" s="1"/>
  <c r="D13" i="5" s="1"/>
  <c r="E13" i="5" s="1"/>
  <c r="F13" i="5" s="1"/>
  <c r="G13" i="5" s="1"/>
  <c r="H13" i="5" s="1"/>
  <c r="I13" i="5" s="1"/>
  <c r="J13" i="5" s="1"/>
  <c r="K13" i="5" s="1"/>
  <c r="L13" i="5" s="1"/>
  <c r="M13" i="5" s="1"/>
  <c r="C2" i="5"/>
  <c r="D2" i="5" s="1"/>
  <c r="E2" i="5" s="1"/>
  <c r="F2" i="5" s="1"/>
  <c r="G2" i="5" s="1"/>
  <c r="H2" i="5" s="1"/>
  <c r="I2" i="5" s="1"/>
  <c r="J2" i="5" s="1"/>
  <c r="K2" i="5" s="1"/>
  <c r="L2" i="5" s="1"/>
  <c r="M2" i="5" s="1"/>
  <c r="B3" i="5" s="1"/>
  <c r="B2" i="5"/>
  <c r="M23" i="5"/>
  <c r="M24" i="5" s="1"/>
  <c r="L23" i="5"/>
  <c r="L24" i="5" s="1"/>
  <c r="K23" i="5"/>
  <c r="K24" i="5" s="1"/>
  <c r="J23" i="5"/>
  <c r="I23" i="5"/>
  <c r="I24" i="5" s="1"/>
  <c r="H23" i="5"/>
  <c r="H24" i="5" s="1"/>
  <c r="G23" i="5"/>
  <c r="G24" i="5" s="1"/>
  <c r="F23" i="5"/>
  <c r="E23" i="5"/>
  <c r="E24" i="5" s="1"/>
  <c r="D23" i="5"/>
  <c r="D24" i="5" s="1"/>
  <c r="C23" i="5"/>
  <c r="C24" i="5" s="1"/>
  <c r="C25" i="5" s="1"/>
  <c r="B23" i="5"/>
  <c r="M17" i="5"/>
  <c r="L17" i="5"/>
  <c r="K17" i="5"/>
  <c r="J17" i="5"/>
  <c r="I17" i="5"/>
  <c r="H17" i="5"/>
  <c r="G17" i="5"/>
  <c r="F17" i="5"/>
  <c r="E17" i="5"/>
  <c r="D17" i="5"/>
  <c r="C17" i="5"/>
  <c r="B17" i="5"/>
  <c r="M16" i="5"/>
  <c r="M18" i="5" s="1"/>
  <c r="L16" i="5"/>
  <c r="L18" i="5" s="1"/>
  <c r="K16" i="5"/>
  <c r="K18" i="5" s="1"/>
  <c r="J16" i="5"/>
  <c r="J18" i="5" s="1"/>
  <c r="I16" i="5"/>
  <c r="I18" i="5" s="1"/>
  <c r="H16" i="5"/>
  <c r="H18" i="5" s="1"/>
  <c r="G16" i="5"/>
  <c r="G18" i="5" s="1"/>
  <c r="F16" i="5"/>
  <c r="F18" i="5" s="1"/>
  <c r="E16" i="5"/>
  <c r="E18" i="5" s="1"/>
  <c r="D16" i="5"/>
  <c r="D18" i="5" s="1"/>
  <c r="C16" i="5"/>
  <c r="C18" i="5" s="1"/>
  <c r="B16" i="5"/>
  <c r="B18" i="5" s="1"/>
  <c r="M15" i="5"/>
  <c r="L15" i="5"/>
  <c r="K15" i="5"/>
  <c r="J15" i="5"/>
  <c r="I15" i="5"/>
  <c r="H15" i="5"/>
  <c r="G15" i="5"/>
  <c r="F15" i="5"/>
  <c r="E15" i="5"/>
  <c r="D15" i="5"/>
  <c r="C15" i="5"/>
  <c r="B15" i="5"/>
  <c r="M23" i="4"/>
  <c r="L23" i="4"/>
  <c r="K23" i="4"/>
  <c r="K24" i="4" s="1"/>
  <c r="J23" i="4"/>
  <c r="J24" i="4" s="1"/>
  <c r="I23" i="4"/>
  <c r="H23" i="4"/>
  <c r="G23" i="4"/>
  <c r="F23" i="4"/>
  <c r="F24" i="4" s="1"/>
  <c r="E23" i="4"/>
  <c r="D23" i="4"/>
  <c r="C23" i="4"/>
  <c r="B23" i="4"/>
  <c r="B24" i="4" s="1"/>
  <c r="B25" i="4" s="1"/>
  <c r="M17" i="4"/>
  <c r="L17" i="4"/>
  <c r="K17" i="4"/>
  <c r="J17" i="4"/>
  <c r="I17" i="4"/>
  <c r="H17" i="4"/>
  <c r="G17" i="4"/>
  <c r="F17" i="4"/>
  <c r="E17" i="4"/>
  <c r="D17" i="4"/>
  <c r="C17" i="4"/>
  <c r="B17" i="4"/>
  <c r="M16" i="4"/>
  <c r="M18" i="4" s="1"/>
  <c r="L16" i="4"/>
  <c r="L18" i="4" s="1"/>
  <c r="K16" i="4"/>
  <c r="K18" i="4" s="1"/>
  <c r="J16" i="4"/>
  <c r="J18" i="4" s="1"/>
  <c r="I16" i="4"/>
  <c r="I18" i="4" s="1"/>
  <c r="H16" i="4"/>
  <c r="H18" i="4" s="1"/>
  <c r="G16" i="4"/>
  <c r="G18" i="4" s="1"/>
  <c r="F16" i="4"/>
  <c r="F18" i="4" s="1"/>
  <c r="E16" i="4"/>
  <c r="E18" i="4" s="1"/>
  <c r="D16" i="4"/>
  <c r="D18" i="4" s="1"/>
  <c r="C16" i="4"/>
  <c r="C18" i="4" s="1"/>
  <c r="B16" i="4"/>
  <c r="B18" i="4" s="1"/>
  <c r="M15" i="4"/>
  <c r="M19" i="4" s="1"/>
  <c r="L15" i="4"/>
  <c r="L19" i="4" s="1"/>
  <c r="K15" i="4"/>
  <c r="K19" i="4" s="1"/>
  <c r="J15" i="4"/>
  <c r="I15" i="4"/>
  <c r="H15" i="4"/>
  <c r="G15" i="4"/>
  <c r="G19" i="4" s="1"/>
  <c r="F15" i="4"/>
  <c r="E15" i="4"/>
  <c r="D15" i="4"/>
  <c r="C15" i="4"/>
  <c r="B15" i="4"/>
  <c r="J19" i="4" l="1"/>
  <c r="D25" i="5"/>
  <c r="E25" i="5" s="1"/>
  <c r="F25" i="5" s="1"/>
  <c r="G25" i="5" s="1"/>
  <c r="H25" i="5" s="1"/>
  <c r="I25" i="5" s="1"/>
  <c r="J25" i="5" s="1"/>
  <c r="K25" i="5" s="1"/>
  <c r="L25" i="5" s="1"/>
  <c r="M25" i="5" s="1"/>
  <c r="C25" i="4"/>
  <c r="D25" i="4" s="1"/>
  <c r="E25" i="4" s="1"/>
  <c r="F25" i="4" s="1"/>
  <c r="G25" i="4" s="1"/>
  <c r="H25" i="4" s="1"/>
  <c r="I25" i="4" s="1"/>
  <c r="J25" i="4" s="1"/>
  <c r="K25" i="4" s="1"/>
  <c r="L25" i="4" s="1"/>
  <c r="M25" i="4" s="1"/>
  <c r="I19" i="4"/>
  <c r="H19" i="4"/>
  <c r="E19" i="4"/>
  <c r="F19" i="4"/>
  <c r="B19" i="4"/>
  <c r="B20" i="4" s="1"/>
  <c r="F19" i="5"/>
  <c r="M19" i="5"/>
  <c r="L19" i="5"/>
  <c r="K19" i="5"/>
  <c r="J19" i="5"/>
  <c r="I19" i="5"/>
  <c r="H19" i="5"/>
  <c r="G19" i="5"/>
  <c r="E19" i="5"/>
  <c r="D19" i="5"/>
  <c r="C19" i="5"/>
  <c r="B19" i="5"/>
  <c r="B20" i="5" s="1"/>
  <c r="D19" i="4"/>
  <c r="C19" i="4"/>
  <c r="C15" i="3"/>
  <c r="D15" i="3"/>
  <c r="E15" i="3"/>
  <c r="F15" i="3"/>
  <c r="G15" i="3"/>
  <c r="H15" i="3"/>
  <c r="I15" i="3"/>
  <c r="J15" i="3"/>
  <c r="K15" i="3"/>
  <c r="L15" i="3"/>
  <c r="M15" i="3"/>
  <c r="C16" i="3"/>
  <c r="D16" i="3"/>
  <c r="D18" i="3" s="1"/>
  <c r="E16" i="3"/>
  <c r="F16" i="3"/>
  <c r="F18" i="3" s="1"/>
  <c r="G16" i="3"/>
  <c r="H16" i="3"/>
  <c r="H18" i="3" s="1"/>
  <c r="I16" i="3"/>
  <c r="I18" i="3" s="1"/>
  <c r="J16" i="3"/>
  <c r="K16" i="3"/>
  <c r="L16" i="3"/>
  <c r="L18" i="3" s="1"/>
  <c r="M16" i="3"/>
  <c r="M18" i="3" s="1"/>
  <c r="C17" i="3"/>
  <c r="D17" i="3"/>
  <c r="E17" i="3"/>
  <c r="F17" i="3"/>
  <c r="G17" i="3"/>
  <c r="H17" i="3"/>
  <c r="I17" i="3"/>
  <c r="J17" i="3"/>
  <c r="K17" i="3"/>
  <c r="L17" i="3"/>
  <c r="M17" i="3"/>
  <c r="E18" i="3"/>
  <c r="B17" i="3"/>
  <c r="B16" i="3"/>
  <c r="B18" i="3" s="1"/>
  <c r="B15" i="3"/>
  <c r="M19" i="3" l="1"/>
  <c r="L26" i="5"/>
  <c r="L27" i="5" s="1"/>
  <c r="L29" i="5" s="1"/>
  <c r="H26" i="5"/>
  <c r="H27" i="5" s="1"/>
  <c r="H29" i="5" s="1"/>
  <c r="D26" i="5"/>
  <c r="D27" i="5" s="1"/>
  <c r="D29" i="5" s="1"/>
  <c r="E26" i="5"/>
  <c r="E27" i="5" s="1"/>
  <c r="E29" i="5" s="1"/>
  <c r="K26" i="5"/>
  <c r="K27" i="5" s="1"/>
  <c r="K29" i="5" s="1"/>
  <c r="G26" i="5"/>
  <c r="G27" i="5" s="1"/>
  <c r="C26" i="5"/>
  <c r="C27" i="5" s="1"/>
  <c r="I26" i="5"/>
  <c r="I27" i="5" s="1"/>
  <c r="J26" i="5"/>
  <c r="J27" i="5" s="1"/>
  <c r="J29" i="5" s="1"/>
  <c r="F26" i="5"/>
  <c r="F27" i="5" s="1"/>
  <c r="F29" i="5" s="1"/>
  <c r="B26" i="5"/>
  <c r="B27" i="5" s="1"/>
  <c r="M26" i="5"/>
  <c r="M27" i="5" s="1"/>
  <c r="M29" i="5" s="1"/>
  <c r="L26" i="4"/>
  <c r="L27" i="4" s="1"/>
  <c r="L29" i="4" s="1"/>
  <c r="H26" i="4"/>
  <c r="H27" i="4" s="1"/>
  <c r="H29" i="4" s="1"/>
  <c r="J26" i="4"/>
  <c r="J27" i="4" s="1"/>
  <c r="J29" i="4" s="1"/>
  <c r="F26" i="4"/>
  <c r="F27" i="4" s="1"/>
  <c r="B26" i="4"/>
  <c r="B27" i="4" s="1"/>
  <c r="M26" i="4"/>
  <c r="M27" i="4" s="1"/>
  <c r="M29" i="4" s="1"/>
  <c r="I26" i="4"/>
  <c r="I27" i="4" s="1"/>
  <c r="I29" i="4" s="1"/>
  <c r="E26" i="4"/>
  <c r="E27" i="4" s="1"/>
  <c r="E29" i="4" s="1"/>
  <c r="D26" i="4"/>
  <c r="D27" i="4" s="1"/>
  <c r="K26" i="4"/>
  <c r="K27" i="4" s="1"/>
  <c r="G26" i="4"/>
  <c r="G27" i="4" s="1"/>
  <c r="G29" i="4" s="1"/>
  <c r="C26" i="4"/>
  <c r="C27" i="4" s="1"/>
  <c r="C29" i="4" s="1"/>
  <c r="B29" i="4"/>
  <c r="F19" i="3"/>
  <c r="J18" i="3"/>
  <c r="J19" i="3" s="1"/>
  <c r="B19" i="3"/>
  <c r="C20" i="4"/>
  <c r="D20" i="4" s="1"/>
  <c r="E20" i="4" s="1"/>
  <c r="F20" i="4" s="1"/>
  <c r="G20" i="4" s="1"/>
  <c r="H20" i="4" s="1"/>
  <c r="I20" i="4" s="1"/>
  <c r="J20" i="4" s="1"/>
  <c r="K20" i="4" s="1"/>
  <c r="L20" i="4" s="1"/>
  <c r="M20" i="4" s="1"/>
  <c r="C20" i="5"/>
  <c r="D20" i="5" s="1"/>
  <c r="E20" i="5" s="1"/>
  <c r="F20" i="5" s="1"/>
  <c r="G20" i="5" s="1"/>
  <c r="H20" i="5" s="1"/>
  <c r="I20" i="5" s="1"/>
  <c r="J20" i="5" s="1"/>
  <c r="K20" i="5" s="1"/>
  <c r="L20" i="5" s="1"/>
  <c r="M20" i="5" s="1"/>
  <c r="B29" i="5"/>
  <c r="G29" i="5"/>
  <c r="C29" i="5"/>
  <c r="I29" i="5"/>
  <c r="K29" i="4"/>
  <c r="F29" i="4"/>
  <c r="D29" i="4"/>
  <c r="L19" i="3"/>
  <c r="H19" i="3"/>
  <c r="D19" i="3"/>
  <c r="E19" i="3"/>
  <c r="I19" i="3"/>
  <c r="K18" i="3"/>
  <c r="K19" i="3" s="1"/>
  <c r="G18" i="3"/>
  <c r="G19" i="3" s="1"/>
  <c r="C18" i="3"/>
  <c r="C19" i="3" s="1"/>
  <c r="B31" i="5" l="1"/>
  <c r="B28" i="5"/>
  <c r="D31" i="5"/>
  <c r="H31" i="5"/>
  <c r="M31" i="5"/>
  <c r="K31" i="5"/>
  <c r="E31" i="5"/>
  <c r="B33" i="5"/>
  <c r="B35" i="5"/>
  <c r="J31" i="5"/>
  <c r="C31" i="5"/>
  <c r="L31" i="5"/>
  <c r="B31" i="4"/>
  <c r="B28" i="4"/>
  <c r="E31" i="4"/>
  <c r="F31" i="4"/>
  <c r="I31" i="4"/>
  <c r="C31" i="4"/>
  <c r="J31" i="4"/>
  <c r="H31" i="4"/>
  <c r="B33" i="4"/>
  <c r="B35" i="4"/>
  <c r="F33" i="5"/>
  <c r="E33" i="5"/>
  <c r="C33" i="5"/>
  <c r="C34" i="5"/>
  <c r="C35" i="5" s="1"/>
  <c r="L33" i="5"/>
  <c r="F31" i="5"/>
  <c r="I33" i="5"/>
  <c r="J33" i="5"/>
  <c r="G33" i="5"/>
  <c r="D33" i="5"/>
  <c r="D34" i="5"/>
  <c r="D35" i="5" s="1"/>
  <c r="I31" i="5"/>
  <c r="M33" i="5"/>
  <c r="G31" i="5"/>
  <c r="K33" i="5"/>
  <c r="H33" i="5"/>
  <c r="L33" i="4"/>
  <c r="D33" i="4"/>
  <c r="D34" i="4"/>
  <c r="D35" i="4" s="1"/>
  <c r="G33" i="4"/>
  <c r="L31" i="4"/>
  <c r="K33" i="4"/>
  <c r="H33" i="4"/>
  <c r="M33" i="4"/>
  <c r="C33" i="4"/>
  <c r="C34" i="4"/>
  <c r="C35" i="4" s="1"/>
  <c r="M31" i="4"/>
  <c r="I33" i="4"/>
  <c r="J33" i="4"/>
  <c r="D31" i="4"/>
  <c r="E33" i="4"/>
  <c r="G31" i="4"/>
  <c r="F33" i="4"/>
  <c r="K31" i="4"/>
  <c r="C23" i="3"/>
  <c r="C24" i="3" s="1"/>
  <c r="D23" i="3"/>
  <c r="D24" i="3" s="1"/>
  <c r="E23" i="3"/>
  <c r="E24" i="3" s="1"/>
  <c r="F23" i="3"/>
  <c r="F24" i="3" s="1"/>
  <c r="G23" i="3"/>
  <c r="G24" i="3" s="1"/>
  <c r="H23" i="3"/>
  <c r="H24" i="3" s="1"/>
  <c r="I23" i="3"/>
  <c r="I24" i="3" s="1"/>
  <c r="J23" i="3"/>
  <c r="J24" i="3" s="1"/>
  <c r="K23" i="3"/>
  <c r="K24" i="3" s="1"/>
  <c r="L23" i="3"/>
  <c r="L24" i="3" s="1"/>
  <c r="M23" i="3"/>
  <c r="M24" i="3" s="1"/>
  <c r="B23" i="3"/>
  <c r="B24" i="3" s="1"/>
  <c r="B30" i="5" l="1"/>
  <c r="C28" i="5"/>
  <c r="B30" i="4"/>
  <c r="C28" i="4"/>
  <c r="C30" i="5" l="1"/>
  <c r="D28" i="5"/>
  <c r="C30" i="4"/>
  <c r="D28" i="4"/>
  <c r="B20" i="3"/>
  <c r="D30" i="5" l="1"/>
  <c r="E34" i="5" s="1"/>
  <c r="E35" i="5" s="1"/>
  <c r="E28" i="5"/>
  <c r="D30" i="4"/>
  <c r="E34" i="4" s="1"/>
  <c r="E35" i="4" s="1"/>
  <c r="E28" i="4"/>
  <c r="C20" i="3"/>
  <c r="E30" i="5" l="1"/>
  <c r="F34" i="5" s="1"/>
  <c r="F35" i="5" s="1"/>
  <c r="F28" i="5"/>
  <c r="E30" i="4"/>
  <c r="F34" i="4" s="1"/>
  <c r="F35" i="4" s="1"/>
  <c r="F28" i="4"/>
  <c r="D20" i="3"/>
  <c r="G28" i="5" l="1"/>
  <c r="F30" i="5"/>
  <c r="G34" i="5" s="1"/>
  <c r="G35" i="5" s="1"/>
  <c r="F30" i="4"/>
  <c r="G34" i="4" s="1"/>
  <c r="G35" i="4" s="1"/>
  <c r="G28" i="4"/>
  <c r="E20" i="3"/>
  <c r="H28" i="5" l="1"/>
  <c r="G30" i="5"/>
  <c r="H34" i="5" s="1"/>
  <c r="H35" i="5" s="1"/>
  <c r="G30" i="4"/>
  <c r="H34" i="4" s="1"/>
  <c r="H35" i="4" s="1"/>
  <c r="H28" i="4"/>
  <c r="F20" i="3"/>
  <c r="H30" i="5" l="1"/>
  <c r="I34" i="5" s="1"/>
  <c r="I35" i="5" s="1"/>
  <c r="I28" i="5"/>
  <c r="H30" i="4"/>
  <c r="I34" i="4" s="1"/>
  <c r="I35" i="4" s="1"/>
  <c r="I28" i="4"/>
  <c r="G20" i="3"/>
  <c r="I30" i="5" l="1"/>
  <c r="J34" i="5" s="1"/>
  <c r="J35" i="5" s="1"/>
  <c r="J28" i="5"/>
  <c r="I30" i="4"/>
  <c r="J34" i="4" s="1"/>
  <c r="J35" i="4" s="1"/>
  <c r="J28" i="4"/>
  <c r="H20" i="3"/>
  <c r="K28" i="5" l="1"/>
  <c r="J30" i="5"/>
  <c r="K34" i="5" s="1"/>
  <c r="K35" i="5" s="1"/>
  <c r="J30" i="4"/>
  <c r="K34" i="4" s="1"/>
  <c r="K35" i="4" s="1"/>
  <c r="K28" i="4"/>
  <c r="I20" i="3"/>
  <c r="L28" i="5" l="1"/>
  <c r="K30" i="5"/>
  <c r="L34" i="5" s="1"/>
  <c r="L35" i="5" s="1"/>
  <c r="L28" i="4"/>
  <c r="K30" i="4"/>
  <c r="L34" i="4" s="1"/>
  <c r="L35" i="4" s="1"/>
  <c r="J20" i="3"/>
  <c r="L30" i="5" l="1"/>
  <c r="M34" i="5" s="1"/>
  <c r="M35" i="5" s="1"/>
  <c r="M28" i="5"/>
  <c r="M30" i="5" s="1"/>
  <c r="L30" i="4"/>
  <c r="M34" i="4" s="1"/>
  <c r="M35" i="4" s="1"/>
  <c r="M28" i="4"/>
  <c r="M30" i="4" s="1"/>
  <c r="K20" i="3"/>
  <c r="L20" i="3" l="1"/>
  <c r="M20" i="3" l="1"/>
  <c r="B25" i="3" l="1"/>
  <c r="C25" i="3" s="1"/>
  <c r="D25" i="3" s="1"/>
  <c r="E25" i="3" s="1"/>
  <c r="F25" i="3" s="1"/>
  <c r="G25" i="3" s="1"/>
  <c r="H25" i="3" s="1"/>
  <c r="I25" i="3" s="1"/>
  <c r="J25" i="3" s="1"/>
  <c r="K25" i="3" s="1"/>
  <c r="L25" i="3" s="1"/>
  <c r="M25" i="3" s="1"/>
  <c r="D26" i="3" l="1"/>
  <c r="D27" i="3" s="1"/>
  <c r="G26" i="3"/>
  <c r="G27" i="3" s="1"/>
  <c r="M26" i="3"/>
  <c r="M27" i="3" s="1"/>
  <c r="K26" i="3"/>
  <c r="K27" i="3" s="1"/>
  <c r="F26" i="3"/>
  <c r="F27" i="3" s="1"/>
  <c r="B26" i="3"/>
  <c r="B27" i="3" s="1"/>
  <c r="E26" i="3"/>
  <c r="E27" i="3" s="1"/>
  <c r="H26" i="3"/>
  <c r="H27" i="3" s="1"/>
  <c r="L26" i="3"/>
  <c r="L27" i="3" s="1"/>
  <c r="J26" i="3"/>
  <c r="J27" i="3" s="1"/>
  <c r="I26" i="3"/>
  <c r="I27" i="3" s="1"/>
  <c r="C26" i="3"/>
  <c r="C27" i="3" s="1"/>
  <c r="C28" i="3" l="1"/>
  <c r="C30" i="3" s="1"/>
  <c r="C29" i="3"/>
  <c r="C31" i="3" s="1"/>
  <c r="H29" i="3"/>
  <c r="H31" i="3" s="1"/>
  <c r="K29" i="3"/>
  <c r="K31" i="3" s="1"/>
  <c r="F29" i="3"/>
  <c r="F31" i="3"/>
  <c r="I29" i="3"/>
  <c r="I31" i="3" s="1"/>
  <c r="E29" i="3"/>
  <c r="E31" i="3" s="1"/>
  <c r="M29" i="3"/>
  <c r="M31" i="3" s="1"/>
  <c r="J29" i="3"/>
  <c r="J31" i="3" s="1"/>
  <c r="B31" i="3"/>
  <c r="B28" i="3"/>
  <c r="B30" i="3" s="1"/>
  <c r="B29" i="3"/>
  <c r="G29" i="3"/>
  <c r="G31" i="3" s="1"/>
  <c r="L29" i="3"/>
  <c r="L31" i="3" s="1"/>
  <c r="D29" i="3"/>
  <c r="D31" i="3"/>
  <c r="G33" i="3" l="1"/>
  <c r="E34" i="3"/>
  <c r="E35" i="3" s="1"/>
  <c r="E33" i="3"/>
  <c r="K33" i="3"/>
  <c r="H33" i="3"/>
  <c r="D28" i="3"/>
  <c r="L33" i="3"/>
  <c r="B35" i="3"/>
  <c r="B33" i="3"/>
  <c r="M33" i="3"/>
  <c r="F33" i="3"/>
  <c r="C34" i="3"/>
  <c r="C35" i="3" s="1"/>
  <c r="C33" i="3"/>
  <c r="D34" i="3"/>
  <c r="D35" i="3"/>
  <c r="D33" i="3"/>
  <c r="J33" i="3"/>
  <c r="I33" i="3"/>
  <c r="D30" i="3" l="1"/>
  <c r="E28" i="3"/>
  <c r="E30" i="3" l="1"/>
  <c r="F34" i="3" s="1"/>
  <c r="F35" i="3" s="1"/>
  <c r="F28" i="3"/>
  <c r="F30" i="3" l="1"/>
  <c r="G34" i="3" s="1"/>
  <c r="G35" i="3" s="1"/>
  <c r="G28" i="3"/>
  <c r="G30" i="3" l="1"/>
  <c r="H34" i="3" s="1"/>
  <c r="H35" i="3" s="1"/>
  <c r="H28" i="3"/>
  <c r="H30" i="3" l="1"/>
  <c r="I34" i="3" s="1"/>
  <c r="I35" i="3" s="1"/>
  <c r="I28" i="3"/>
  <c r="I30" i="3" l="1"/>
  <c r="J34" i="3" s="1"/>
  <c r="J35" i="3" s="1"/>
  <c r="J28" i="3"/>
  <c r="J30" i="3" l="1"/>
  <c r="K34" i="3" s="1"/>
  <c r="K35" i="3" s="1"/>
  <c r="K28" i="3"/>
  <c r="K30" i="3" l="1"/>
  <c r="L34" i="3" s="1"/>
  <c r="L35" i="3" s="1"/>
  <c r="L28" i="3"/>
  <c r="L30" i="3" l="1"/>
  <c r="M34" i="3" s="1"/>
  <c r="M35" i="3" s="1"/>
  <c r="M28" i="3"/>
  <c r="M30" i="3" s="1"/>
</calcChain>
</file>

<file path=xl/sharedStrings.xml><?xml version="1.0" encoding="utf-8"?>
<sst xmlns="http://schemas.openxmlformats.org/spreadsheetml/2006/main" count="105" uniqueCount="35">
  <si>
    <t>Total</t>
  </si>
  <si>
    <t>Mão de Obra</t>
  </si>
  <si>
    <t>Produção</t>
  </si>
  <si>
    <t>Custos Fixos</t>
  </si>
  <si>
    <t>Custo de Peças</t>
  </si>
  <si>
    <t>Encargos Trabalhistas</t>
  </si>
  <si>
    <t>Taxa de Encargos</t>
  </si>
  <si>
    <t>(Mensalista, emrpesa no SIMPLES)</t>
  </si>
  <si>
    <t>Impostos</t>
  </si>
  <si>
    <t>Alíquota</t>
  </si>
  <si>
    <t>Fluxo de Caixa</t>
  </si>
  <si>
    <t>Despesas</t>
  </si>
  <si>
    <t>Meses</t>
  </si>
  <si>
    <t>Demanda Estimada</t>
  </si>
  <si>
    <t>Média Mensal:</t>
  </si>
  <si>
    <t>Receitas</t>
  </si>
  <si>
    <t>Vendas</t>
  </si>
  <si>
    <t>Preço Unitário</t>
  </si>
  <si>
    <t>Outras Receitas</t>
  </si>
  <si>
    <t>Total de Despesas (A)</t>
  </si>
  <si>
    <t>Despesas Acumuladas (B)</t>
  </si>
  <si>
    <t>Resultado (C-A)</t>
  </si>
  <si>
    <t>ROI (D-B)</t>
  </si>
  <si>
    <t>Lucratividade (Res/C)</t>
  </si>
  <si>
    <t>Investimento</t>
  </si>
  <si>
    <t>Necessário</t>
  </si>
  <si>
    <t>Pagamento</t>
  </si>
  <si>
    <t>Rec. Líq. Acumulada (D)</t>
  </si>
  <si>
    <t>Receita Líquida ( C )</t>
  </si>
  <si>
    <t>Simples Nacional</t>
  </si>
  <si>
    <t>Demanda Acumulada</t>
  </si>
  <si>
    <t>Produção Acumulada</t>
  </si>
  <si>
    <t>Caixa Livre</t>
  </si>
  <si>
    <t>Imposto / Base Acima de</t>
  </si>
  <si>
    <t>Receita Total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</si>
</sst>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44" fontId="0" fillId="0" borderId="0" xfId="1" applyFont="1"/>
    <xf numFmtId="10" fontId="0" fillId="0" borderId="0" xfId="2" applyNumberFormat="1" applyFont="1" applyAlignment="1">
      <alignment horizontal="right"/>
    </xf>
    <xf numFmtId="0" fontId="2" fillId="0" borderId="0" xfId="0" applyFont="1"/>
    <xf numFmtId="44" fontId="0" fillId="0" borderId="0" xfId="1" applyFont="1" applyAlignment="1">
      <alignment horizontal="right"/>
    </xf>
    <xf numFmtId="0" fontId="0" fillId="6" borderId="0" xfId="0" applyFill="1"/>
    <xf numFmtId="10" fontId="0" fillId="0" borderId="1" xfId="2" applyNumberFormat="1" applyFont="1" applyBorder="1" applyAlignment="1">
      <alignment horizontal="center"/>
    </xf>
    <xf numFmtId="0" fontId="2" fillId="3" borderId="1" xfId="0" applyFont="1" applyFill="1" applyBorder="1"/>
    <xf numFmtId="44" fontId="2" fillId="3" borderId="1" xfId="1" applyFont="1" applyFill="1" applyBorder="1"/>
    <xf numFmtId="44" fontId="2" fillId="3" borderId="1" xfId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/>
    <xf numFmtId="44" fontId="0" fillId="0" borderId="1" xfId="1" applyFont="1" applyBorder="1"/>
    <xf numFmtId="0" fontId="2" fillId="2" borderId="1" xfId="0" applyFont="1" applyFill="1" applyBorder="1"/>
    <xf numFmtId="0" fontId="0" fillId="5" borderId="1" xfId="0" applyFill="1" applyBorder="1"/>
    <xf numFmtId="44" fontId="0" fillId="5" borderId="1" xfId="0" applyNumberFormat="1" applyFill="1" applyBorder="1"/>
    <xf numFmtId="0" fontId="0" fillId="7" borderId="1" xfId="0" applyFill="1" applyBorder="1"/>
    <xf numFmtId="44" fontId="0" fillId="7" borderId="1" xfId="0" applyNumberFormat="1" applyFill="1" applyBorder="1"/>
    <xf numFmtId="0" fontId="0" fillId="8" borderId="1" xfId="0" applyFill="1" applyBorder="1"/>
    <xf numFmtId="9" fontId="0" fillId="8" borderId="1" xfId="2" applyFont="1" applyFill="1" applyBorder="1" applyAlignment="1">
      <alignment horizontal="center"/>
    </xf>
    <xf numFmtId="0" fontId="0" fillId="6" borderId="1" xfId="0" applyFill="1" applyBorder="1"/>
    <xf numFmtId="9" fontId="0" fillId="6" borderId="1" xfId="2" applyFont="1" applyFill="1" applyBorder="1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0" fillId="9" borderId="3" xfId="0" applyFill="1" applyBorder="1"/>
    <xf numFmtId="44" fontId="0" fillId="9" borderId="4" xfId="1" applyFont="1" applyFill="1" applyBorder="1"/>
    <xf numFmtId="44" fontId="0" fillId="9" borderId="5" xfId="1" applyFont="1" applyFill="1" applyBorder="1"/>
    <xf numFmtId="0" fontId="2" fillId="3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44" fontId="0" fillId="10" borderId="0" xfId="1" applyFont="1" applyFill="1" applyAlignment="1">
      <alignment horizontal="right"/>
    </xf>
    <xf numFmtId="44" fontId="0" fillId="10" borderId="1" xfId="0" applyNumberFormat="1" applyFill="1" applyBorder="1"/>
    <xf numFmtId="44" fontId="0" fillId="10" borderId="1" xfId="1" applyFont="1" applyFill="1" applyBorder="1"/>
  </cellXfs>
  <cellStyles count="3">
    <cellStyle name="Moeda" xfId="1" builtinId="4"/>
    <cellStyle name="Normal" xfId="0" builtinId="0"/>
    <cellStyle name="Porcentagem" xfId="2" builtinId="5"/>
  </cellStyles>
  <dxfs count="1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FF99"/>
      <color rgb="FF008000"/>
      <color rgb="FF003300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Retorno</a:t>
            </a:r>
            <a:r>
              <a:rPr lang="pt-BR" baseline="0"/>
              <a:t> do Investimento (ROI)</a:t>
            </a:r>
            <a:endParaRPr lang="pt-B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354276800314"/>
          <c:y val="0.15562668583320569"/>
          <c:w val="0.66309927729488916"/>
          <c:h val="0.6732898203195212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'Fluxo de Caixa - Esperado'!$A$20</c:f>
              <c:strCache>
                <c:ptCount val="1"/>
                <c:pt idx="0">
                  <c:v>Despesas Acumuladas (B)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'Fluxo de Caixa - Esperado'!$B$11:$M$11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'Fluxo de Caixa - Esperado'!$B$20:$M$20</c:f>
              <c:numCache>
                <c:formatCode>_("R$"* #,##0.00_);_("R$"* \(#,##0.00\);_("R$"* "-"??_);_(@_)</c:formatCode>
                <c:ptCount val="12"/>
                <c:pt idx="0">
                  <c:v>15631.039999999997</c:v>
                </c:pt>
                <c:pt idx="1">
                  <c:v>44862.079999999994</c:v>
                </c:pt>
                <c:pt idx="2">
                  <c:v>67293.119999999995</c:v>
                </c:pt>
                <c:pt idx="3">
                  <c:v>89724.159999999989</c:v>
                </c:pt>
                <c:pt idx="4">
                  <c:v>112155.19999999998</c:v>
                </c:pt>
                <c:pt idx="5">
                  <c:v>134586.23999999999</c:v>
                </c:pt>
                <c:pt idx="6">
                  <c:v>163817.28</c:v>
                </c:pt>
                <c:pt idx="7">
                  <c:v>186248.32000000001</c:v>
                </c:pt>
                <c:pt idx="8">
                  <c:v>208679.36000000002</c:v>
                </c:pt>
                <c:pt idx="9">
                  <c:v>231110.40000000002</c:v>
                </c:pt>
                <c:pt idx="10">
                  <c:v>253541.44000000003</c:v>
                </c:pt>
                <c:pt idx="11">
                  <c:v>275972.48000000004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'Fluxo de Caixa - Esperado'!$A$28</c:f>
              <c:strCache>
                <c:ptCount val="1"/>
                <c:pt idx="0">
                  <c:v>Rec. Líq. Acumulada (D)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square"/>
            <c:size val="7"/>
            <c:spPr>
              <a:solidFill>
                <a:srgbClr val="003300"/>
              </a:solidFill>
              <a:ln>
                <a:solidFill>
                  <a:srgbClr val="008000"/>
                </a:solidFill>
              </a:ln>
            </c:spPr>
          </c:marker>
          <c:xVal>
            <c:numRef>
              <c:f>'Fluxo de Caixa - Esperado'!$B$11:$M$11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'Fluxo de Caixa - Esperado'!$B$28:$M$28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6380.7749999999996</c:v>
                </c:pt>
                <c:pt idx="2">
                  <c:v>17724.375</c:v>
                </c:pt>
                <c:pt idx="3">
                  <c:v>38993.625</c:v>
                </c:pt>
                <c:pt idx="4">
                  <c:v>67352.625</c:v>
                </c:pt>
                <c:pt idx="5">
                  <c:v>102801.375</c:v>
                </c:pt>
                <c:pt idx="6">
                  <c:v>146757.82500000001</c:v>
                </c:pt>
                <c:pt idx="7">
                  <c:v>185042.47500000001</c:v>
                </c:pt>
                <c:pt idx="8">
                  <c:v>219073.27500000002</c:v>
                </c:pt>
                <c:pt idx="9">
                  <c:v>244596.37500000003</c:v>
                </c:pt>
                <c:pt idx="10">
                  <c:v>281463.07500000001</c:v>
                </c:pt>
                <c:pt idx="11">
                  <c:v>321165.67499999999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543680"/>
        <c:axId val="146544256"/>
      </c:scatterChart>
      <c:valAx>
        <c:axId val="14654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Meses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6544256"/>
        <c:crosses val="autoZero"/>
        <c:crossBetween val="midCat"/>
        <c:majorUnit val="1"/>
      </c:valAx>
      <c:valAx>
        <c:axId val="146544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Valores</a:t>
                </a:r>
              </a:p>
            </c:rich>
          </c:tx>
          <c:layout/>
          <c:overlay val="0"/>
        </c:title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1465436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122844522931703"/>
          <c:y val="0.32396508552427339"/>
          <c:w val="0.178224321598905"/>
          <c:h val="0.3001972763400608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Break Even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9978063139185365"/>
          <c:y val="0.16285458207458303"/>
          <c:w val="0.57806317238279348"/>
          <c:h val="0.6581161547808029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'Fluxo de Caixa - Esperado'!$A$19</c:f>
              <c:strCache>
                <c:ptCount val="1"/>
                <c:pt idx="0">
                  <c:v>Total de Despesas (A)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'Fluxo de Caixa - Esperado'!$B$11:$M$11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'Fluxo de Caixa - Esperado'!$B$19:$M$19</c:f>
              <c:numCache>
                <c:formatCode>_("R$"* #,##0.00_);_("R$"* \(#,##0.00\);_("R$"* "-"??_);_(@_)</c:formatCode>
                <c:ptCount val="12"/>
                <c:pt idx="0">
                  <c:v>15631.039999999997</c:v>
                </c:pt>
                <c:pt idx="1">
                  <c:v>29231.039999999997</c:v>
                </c:pt>
                <c:pt idx="2">
                  <c:v>22431.039999999997</c:v>
                </c:pt>
                <c:pt idx="3">
                  <c:v>22431.039999999997</c:v>
                </c:pt>
                <c:pt idx="4">
                  <c:v>22431.039999999997</c:v>
                </c:pt>
                <c:pt idx="5">
                  <c:v>22431.039999999997</c:v>
                </c:pt>
                <c:pt idx="6">
                  <c:v>29231.039999999997</c:v>
                </c:pt>
                <c:pt idx="7">
                  <c:v>22431.039999999997</c:v>
                </c:pt>
                <c:pt idx="8">
                  <c:v>22431.039999999997</c:v>
                </c:pt>
                <c:pt idx="9">
                  <c:v>22431.039999999997</c:v>
                </c:pt>
                <c:pt idx="10">
                  <c:v>22431.039999999997</c:v>
                </c:pt>
                <c:pt idx="11">
                  <c:v>22431.039999999997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'Fluxo de Caixa - Esperado'!$A$27</c:f>
              <c:strCache>
                <c:ptCount val="1"/>
                <c:pt idx="0">
                  <c:v>Receita Líquida ( C )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pPr>
              <a:solidFill>
                <a:srgbClr val="003300"/>
              </a:solidFill>
              <a:ln>
                <a:solidFill>
                  <a:srgbClr val="008000"/>
                </a:solidFill>
              </a:ln>
            </c:spPr>
          </c:marker>
          <c:xVal>
            <c:numRef>
              <c:f>'Fluxo de Caixa - Esperado'!$B$11:$M$11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'Fluxo de Caixa - Esperado'!$B$27:$M$27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6380.7749999999996</c:v>
                </c:pt>
                <c:pt idx="2">
                  <c:v>11343.6</c:v>
                </c:pt>
                <c:pt idx="3">
                  <c:v>21269.25</c:v>
                </c:pt>
                <c:pt idx="4">
                  <c:v>28359</c:v>
                </c:pt>
                <c:pt idx="5">
                  <c:v>35448.75</c:v>
                </c:pt>
                <c:pt idx="6">
                  <c:v>43956.45</c:v>
                </c:pt>
                <c:pt idx="7">
                  <c:v>38284.65</c:v>
                </c:pt>
                <c:pt idx="8">
                  <c:v>34030.800000000003</c:v>
                </c:pt>
                <c:pt idx="9">
                  <c:v>25523.1</c:v>
                </c:pt>
                <c:pt idx="10">
                  <c:v>36866.699999999997</c:v>
                </c:pt>
                <c:pt idx="11">
                  <c:v>39702.6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530432"/>
        <c:axId val="169531584"/>
      </c:scatterChart>
      <c:valAx>
        <c:axId val="16953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Meses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9531584"/>
        <c:crosses val="autoZero"/>
        <c:crossBetween val="midCat"/>
        <c:majorUnit val="1"/>
      </c:valAx>
      <c:valAx>
        <c:axId val="169531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Valores</a:t>
                </a:r>
              </a:p>
            </c:rich>
          </c:tx>
          <c:layout/>
          <c:overlay val="0"/>
        </c:title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1695304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0420238810533229"/>
          <c:y val="0.34288190608597702"/>
          <c:w val="0.18186437659377377"/>
          <c:h val="0.28704718130849893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Cronograma de Investimentos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Investimentos</c:v>
          </c:tx>
          <c:spPr>
            <a:solidFill>
              <a:srgbClr val="C00000"/>
            </a:solidFill>
          </c:spPr>
          <c:invertIfNegative val="0"/>
          <c:val>
            <c:numRef>
              <c:f>'Fluxo de Caixa - Esperado'!$B$33:$M$33</c:f>
              <c:numCache>
                <c:formatCode>_("R$"* #,##0.00_);_("R$"* \(#,##0.00\);_("R$"* "-"??_);_(@_)</c:formatCode>
                <c:ptCount val="12"/>
                <c:pt idx="0">
                  <c:v>15631.039999999997</c:v>
                </c:pt>
                <c:pt idx="1">
                  <c:v>22850.264999999999</c:v>
                </c:pt>
                <c:pt idx="2">
                  <c:v>11087.439999999997</c:v>
                </c:pt>
                <c:pt idx="3">
                  <c:v>1161.7899999999972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Dividendos</c:v>
          </c:tx>
          <c:spPr>
            <a:solidFill>
              <a:srgbClr val="008000"/>
            </a:solidFill>
          </c:spPr>
          <c:invertIfNegative val="0"/>
          <c:val>
            <c:numRef>
              <c:f>'Fluxo de Caixa - Esperado'!$B$34:$M$34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5927.9600000000028</c:v>
                </c:pt>
                <c:pt idx="5">
                  <c:v>13017.710000000003</c:v>
                </c:pt>
                <c:pt idx="6">
                  <c:v>14725.41</c:v>
                </c:pt>
                <c:pt idx="7">
                  <c:v>15853.610000000004</c:v>
                </c:pt>
                <c:pt idx="8">
                  <c:v>1205.8450000000012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245776384"/>
        <c:axId val="246153792"/>
      </c:barChart>
      <c:catAx>
        <c:axId val="24577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Meses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46153792"/>
        <c:crosses val="autoZero"/>
        <c:auto val="1"/>
        <c:lblAlgn val="ctr"/>
        <c:lblOffset val="100"/>
        <c:noMultiLvlLbl val="0"/>
      </c:catAx>
      <c:valAx>
        <c:axId val="246153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Valores</a:t>
                </a:r>
              </a:p>
            </c:rich>
          </c:tx>
          <c:layout/>
          <c:overlay val="0"/>
        </c:title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245776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Retorno</a:t>
            </a:r>
            <a:r>
              <a:rPr lang="pt-BR" baseline="0"/>
              <a:t> do Investimento (ROI)</a:t>
            </a:r>
            <a:endParaRPr lang="pt-B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354276800314"/>
          <c:y val="0.15562668583320569"/>
          <c:w val="0.66309927729488916"/>
          <c:h val="0.6732898203195212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'Fluxo de Caixa - Pessimista'!$A$20</c:f>
              <c:strCache>
                <c:ptCount val="1"/>
                <c:pt idx="0">
                  <c:v>Despesas Acumuladas (B)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'Fluxo de Caixa - Pessimista'!$B$11:$M$11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'Fluxo de Caixa - Pessimista'!$B$20:$M$20</c:f>
              <c:numCache>
                <c:formatCode>_("R$"* #,##0.00_);_("R$"* \(#,##0.00\);_("R$"* "-"??_);_(@_)</c:formatCode>
                <c:ptCount val="12"/>
                <c:pt idx="0">
                  <c:v>15631.039999999997</c:v>
                </c:pt>
                <c:pt idx="1">
                  <c:v>31262.079999999994</c:v>
                </c:pt>
                <c:pt idx="2">
                  <c:v>46893.119999999995</c:v>
                </c:pt>
                <c:pt idx="3">
                  <c:v>62524.159999999989</c:v>
                </c:pt>
                <c:pt idx="4">
                  <c:v>84955.199999999983</c:v>
                </c:pt>
                <c:pt idx="5">
                  <c:v>107386.23999999998</c:v>
                </c:pt>
                <c:pt idx="6">
                  <c:v>129817.27999999997</c:v>
                </c:pt>
                <c:pt idx="7">
                  <c:v>159048.31999999998</c:v>
                </c:pt>
                <c:pt idx="8">
                  <c:v>181479.36</c:v>
                </c:pt>
                <c:pt idx="9">
                  <c:v>203910.39999999999</c:v>
                </c:pt>
                <c:pt idx="10">
                  <c:v>226341.44</c:v>
                </c:pt>
                <c:pt idx="11">
                  <c:v>248772.48000000001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'Fluxo de Caixa - Pessimista'!$A$28</c:f>
              <c:strCache>
                <c:ptCount val="1"/>
                <c:pt idx="0">
                  <c:v>Rec. Líq. Acumulada (D)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square"/>
            <c:size val="7"/>
            <c:spPr>
              <a:solidFill>
                <a:srgbClr val="003300"/>
              </a:solidFill>
              <a:ln>
                <a:solidFill>
                  <a:srgbClr val="008000"/>
                </a:solidFill>
              </a:ln>
            </c:spPr>
          </c:marker>
          <c:xVal>
            <c:numRef>
              <c:f>'Fluxo de Caixa - Pessimista'!$B$11:$M$11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'Fluxo de Caixa - Pessimista'!$B$28:$M$28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4253.8500000000004</c:v>
                </c:pt>
                <c:pt idx="2">
                  <c:v>12761.550000000001</c:v>
                </c:pt>
                <c:pt idx="3">
                  <c:v>28359</c:v>
                </c:pt>
                <c:pt idx="4">
                  <c:v>51046.2</c:v>
                </c:pt>
                <c:pt idx="5">
                  <c:v>79405.2</c:v>
                </c:pt>
                <c:pt idx="6">
                  <c:v>107764.2</c:v>
                </c:pt>
                <c:pt idx="7">
                  <c:v>141795</c:v>
                </c:pt>
                <c:pt idx="8">
                  <c:v>172989.9</c:v>
                </c:pt>
                <c:pt idx="9">
                  <c:v>199930.94999999998</c:v>
                </c:pt>
                <c:pt idx="10">
                  <c:v>233961.75</c:v>
                </c:pt>
                <c:pt idx="11">
                  <c:v>266574.59999999998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155520"/>
        <c:axId val="246156096"/>
      </c:scatterChart>
      <c:valAx>
        <c:axId val="24615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Meses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46156096"/>
        <c:crosses val="autoZero"/>
        <c:crossBetween val="midCat"/>
        <c:majorUnit val="1"/>
      </c:valAx>
      <c:valAx>
        <c:axId val="246156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Valores</a:t>
                </a:r>
              </a:p>
            </c:rich>
          </c:tx>
          <c:layout/>
          <c:overlay val="0"/>
        </c:title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246155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122844522931703"/>
          <c:y val="0.32396508552427339"/>
          <c:w val="0.178224321598905"/>
          <c:h val="0.3001972763400608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Break Even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9978063139185365"/>
          <c:y val="0.16285458207458303"/>
          <c:w val="0.57806317238279348"/>
          <c:h val="0.6581161547808029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'Fluxo de Caixa - Pessimista'!$A$19</c:f>
              <c:strCache>
                <c:ptCount val="1"/>
                <c:pt idx="0">
                  <c:v>Total de Despesas (A)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'Fluxo de Caixa - Pessimista'!$B$11:$M$11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'Fluxo de Caixa - Pessimista'!$B$19:$M$19</c:f>
              <c:numCache>
                <c:formatCode>_("R$"* #,##0.00_);_("R$"* \(#,##0.00\);_("R$"* "-"??_);_(@_)</c:formatCode>
                <c:ptCount val="12"/>
                <c:pt idx="0">
                  <c:v>15631.039999999997</c:v>
                </c:pt>
                <c:pt idx="1">
                  <c:v>15631.039999999997</c:v>
                </c:pt>
                <c:pt idx="2">
                  <c:v>15631.039999999997</c:v>
                </c:pt>
                <c:pt idx="3">
                  <c:v>15631.039999999997</c:v>
                </c:pt>
                <c:pt idx="4">
                  <c:v>22431.039999999997</c:v>
                </c:pt>
                <c:pt idx="5">
                  <c:v>22431.039999999997</c:v>
                </c:pt>
                <c:pt idx="6">
                  <c:v>22431.039999999997</c:v>
                </c:pt>
                <c:pt idx="7">
                  <c:v>29231.039999999997</c:v>
                </c:pt>
                <c:pt idx="8">
                  <c:v>22431.039999999997</c:v>
                </c:pt>
                <c:pt idx="9">
                  <c:v>22431.039999999997</c:v>
                </c:pt>
                <c:pt idx="10">
                  <c:v>22431.039999999997</c:v>
                </c:pt>
                <c:pt idx="11">
                  <c:v>22431.039999999997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'Fluxo de Caixa - Pessimista'!$A$27</c:f>
              <c:strCache>
                <c:ptCount val="1"/>
                <c:pt idx="0">
                  <c:v>Receita Líquida ( C )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pPr>
              <a:solidFill>
                <a:srgbClr val="003300"/>
              </a:solidFill>
              <a:ln>
                <a:solidFill>
                  <a:srgbClr val="008000"/>
                </a:solidFill>
              </a:ln>
            </c:spPr>
          </c:marker>
          <c:xVal>
            <c:numRef>
              <c:f>'Fluxo de Caixa - Pessimista'!$B$11:$M$11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'Fluxo de Caixa - Pessimista'!$B$27:$M$27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4253.8500000000004</c:v>
                </c:pt>
                <c:pt idx="2">
                  <c:v>8507.7000000000007</c:v>
                </c:pt>
                <c:pt idx="3">
                  <c:v>15597.45</c:v>
                </c:pt>
                <c:pt idx="4">
                  <c:v>22687.200000000001</c:v>
                </c:pt>
                <c:pt idx="5">
                  <c:v>28359</c:v>
                </c:pt>
                <c:pt idx="6">
                  <c:v>28359</c:v>
                </c:pt>
                <c:pt idx="7">
                  <c:v>34030.800000000003</c:v>
                </c:pt>
                <c:pt idx="8">
                  <c:v>31194.9</c:v>
                </c:pt>
                <c:pt idx="9">
                  <c:v>26941.05</c:v>
                </c:pt>
                <c:pt idx="10">
                  <c:v>34030.800000000003</c:v>
                </c:pt>
                <c:pt idx="11">
                  <c:v>32612.85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158400"/>
        <c:axId val="246158976"/>
      </c:scatterChart>
      <c:valAx>
        <c:axId val="246158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Meses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46158976"/>
        <c:crosses val="autoZero"/>
        <c:crossBetween val="midCat"/>
        <c:majorUnit val="1"/>
      </c:valAx>
      <c:valAx>
        <c:axId val="246158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Valores</a:t>
                </a:r>
              </a:p>
            </c:rich>
          </c:tx>
          <c:layout/>
          <c:overlay val="0"/>
        </c:title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2461584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0420238810533229"/>
          <c:y val="0.34288190608597702"/>
          <c:w val="0.18186437659377377"/>
          <c:h val="0.28704718130849893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Cronograma de Investimentos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Investimentos</c:v>
          </c:tx>
          <c:spPr>
            <a:solidFill>
              <a:srgbClr val="C00000"/>
            </a:solidFill>
          </c:spPr>
          <c:invertIfNegative val="0"/>
          <c:val>
            <c:numRef>
              <c:f>'Fluxo de Caixa - Pessimista'!$B$33:$M$33</c:f>
              <c:numCache>
                <c:formatCode>_("R$"* #,##0.00_);_("R$"* \(#,##0.00\);_("R$"* "-"??_);_(@_)</c:formatCode>
                <c:ptCount val="12"/>
                <c:pt idx="0">
                  <c:v>15631.039999999997</c:v>
                </c:pt>
                <c:pt idx="1">
                  <c:v>11377.189999999997</c:v>
                </c:pt>
                <c:pt idx="2">
                  <c:v>7123.3399999999965</c:v>
                </c:pt>
                <c:pt idx="3">
                  <c:v>33.589999999996508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Dividendos</c:v>
          </c:tx>
          <c:spPr>
            <a:solidFill>
              <a:srgbClr val="008000"/>
            </a:solidFill>
          </c:spPr>
          <c:invertIfNegative val="0"/>
          <c:val>
            <c:numRef>
              <c:f>'Fluxo de Caixa - Pessimista'!$B$34:$M$34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256.16000000000349</c:v>
                </c:pt>
                <c:pt idx="5">
                  <c:v>5927.9600000000028</c:v>
                </c:pt>
                <c:pt idx="6">
                  <c:v>5927.9600000000028</c:v>
                </c:pt>
                <c:pt idx="7">
                  <c:v>4799.7600000000057</c:v>
                </c:pt>
                <c:pt idx="8">
                  <c:v>8763.8600000000042</c:v>
                </c:pt>
                <c:pt idx="9">
                  <c:v>4510.010000000002</c:v>
                </c:pt>
                <c:pt idx="10">
                  <c:v>3979.4500000000116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245777408"/>
        <c:axId val="246489088"/>
      </c:barChart>
      <c:catAx>
        <c:axId val="24577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Meses</a:t>
                </a:r>
              </a:p>
            </c:rich>
          </c:tx>
          <c:overlay val="0"/>
        </c:title>
        <c:majorTickMark val="none"/>
        <c:minorTickMark val="none"/>
        <c:tickLblPos val="nextTo"/>
        <c:crossAx val="246489088"/>
        <c:crosses val="autoZero"/>
        <c:auto val="1"/>
        <c:lblAlgn val="ctr"/>
        <c:lblOffset val="100"/>
        <c:noMultiLvlLbl val="0"/>
      </c:catAx>
      <c:valAx>
        <c:axId val="246489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Valores</a:t>
                </a:r>
              </a:p>
            </c:rich>
          </c:tx>
          <c:overlay val="0"/>
        </c:title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245777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Retorno</a:t>
            </a:r>
            <a:r>
              <a:rPr lang="pt-BR" baseline="0"/>
              <a:t> do Investimento (ROI)</a:t>
            </a:r>
            <a:endParaRPr lang="pt-B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354276800314"/>
          <c:y val="0.15562668583320569"/>
          <c:w val="0.66309927729488916"/>
          <c:h val="0.6732898203195212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'Fluxo de Caixa - Otimista'!$A$20</c:f>
              <c:strCache>
                <c:ptCount val="1"/>
                <c:pt idx="0">
                  <c:v>Despesas Acumuladas (B)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'Fluxo de Caixa - Otimista'!$B$11:$M$11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'Fluxo de Caixa - Otimista'!$B$20:$M$20</c:f>
              <c:numCache>
                <c:formatCode>_("R$"* #,##0.00_);_("R$"* \(#,##0.00\);_("R$"* "-"??_);_(@_)</c:formatCode>
                <c:ptCount val="12"/>
                <c:pt idx="0">
                  <c:v>22431.039999999997</c:v>
                </c:pt>
                <c:pt idx="1">
                  <c:v>51662.079999999994</c:v>
                </c:pt>
                <c:pt idx="2">
                  <c:v>89298.359999999986</c:v>
                </c:pt>
                <c:pt idx="3">
                  <c:v>133734.63999999998</c:v>
                </c:pt>
                <c:pt idx="4">
                  <c:v>178170.91999999998</c:v>
                </c:pt>
                <c:pt idx="5">
                  <c:v>222607.19999999998</c:v>
                </c:pt>
                <c:pt idx="6">
                  <c:v>267043.48</c:v>
                </c:pt>
                <c:pt idx="7">
                  <c:v>304679.75999999995</c:v>
                </c:pt>
                <c:pt idx="8">
                  <c:v>342316.03999999992</c:v>
                </c:pt>
                <c:pt idx="9">
                  <c:v>379952.31999999989</c:v>
                </c:pt>
                <c:pt idx="10">
                  <c:v>417588.59999999986</c:v>
                </c:pt>
                <c:pt idx="11">
                  <c:v>455224.87999999983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'Fluxo de Caixa - Otimista'!$A$28</c:f>
              <c:strCache>
                <c:ptCount val="1"/>
                <c:pt idx="0">
                  <c:v>Rec. Líq. Acumulada (D)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square"/>
            <c:size val="7"/>
            <c:spPr>
              <a:solidFill>
                <a:srgbClr val="003300"/>
              </a:solidFill>
              <a:ln>
                <a:solidFill>
                  <a:srgbClr val="008000"/>
                </a:solidFill>
              </a:ln>
            </c:spPr>
          </c:marker>
          <c:xVal>
            <c:numRef>
              <c:f>'Fluxo de Caixa - Otimista'!$B$11:$M$11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'Fluxo de Caixa - Otimista'!$B$28:$M$28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20803.5</c:v>
                </c:pt>
                <c:pt idx="2">
                  <c:v>58249.8</c:v>
                </c:pt>
                <c:pt idx="3">
                  <c:v>110952</c:v>
                </c:pt>
                <c:pt idx="4">
                  <c:v>183070.8</c:v>
                </c:pt>
                <c:pt idx="5">
                  <c:v>234386.09999999998</c:v>
                </c:pt>
                <c:pt idx="6">
                  <c:v>292635.89999999997</c:v>
                </c:pt>
                <c:pt idx="7">
                  <c:v>348111.89999999997</c:v>
                </c:pt>
                <c:pt idx="8">
                  <c:v>441034.19999999995</c:v>
                </c:pt>
                <c:pt idx="9">
                  <c:v>506218.49999999994</c:v>
                </c:pt>
                <c:pt idx="10">
                  <c:v>551986.19999999995</c:v>
                </c:pt>
                <c:pt idx="11">
                  <c:v>614396.69999999995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490816"/>
        <c:axId val="246491392"/>
      </c:scatterChart>
      <c:valAx>
        <c:axId val="246490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Meses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46491392"/>
        <c:crosses val="autoZero"/>
        <c:crossBetween val="midCat"/>
        <c:majorUnit val="1"/>
      </c:valAx>
      <c:valAx>
        <c:axId val="246491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Valores</a:t>
                </a:r>
              </a:p>
            </c:rich>
          </c:tx>
          <c:layout/>
          <c:overlay val="0"/>
        </c:title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2464908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122844522931703"/>
          <c:y val="0.32396508552427339"/>
          <c:w val="0.178224321598905"/>
          <c:h val="0.3001972763400608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Break Even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9978063139185365"/>
          <c:y val="0.16285458207458303"/>
          <c:w val="0.57806317238279348"/>
          <c:h val="0.6581161547808029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'Fluxo de Caixa - Otimista'!$A$19</c:f>
              <c:strCache>
                <c:ptCount val="1"/>
                <c:pt idx="0">
                  <c:v>Total de Despesas (A)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'Fluxo de Caixa - Otimista'!$B$11:$M$11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'Fluxo de Caixa - Otimista'!$B$19:$M$19</c:f>
              <c:numCache>
                <c:formatCode>_("R$"* #,##0.00_);_("R$"* \(#,##0.00\);_("R$"* "-"??_);_(@_)</c:formatCode>
                <c:ptCount val="12"/>
                <c:pt idx="0">
                  <c:v>22431.039999999997</c:v>
                </c:pt>
                <c:pt idx="1">
                  <c:v>29231.039999999997</c:v>
                </c:pt>
                <c:pt idx="2">
                  <c:v>37636.279999999992</c:v>
                </c:pt>
                <c:pt idx="3">
                  <c:v>44436.279999999992</c:v>
                </c:pt>
                <c:pt idx="4">
                  <c:v>44436.279999999992</c:v>
                </c:pt>
                <c:pt idx="5">
                  <c:v>44436.279999999992</c:v>
                </c:pt>
                <c:pt idx="6">
                  <c:v>44436.279999999992</c:v>
                </c:pt>
                <c:pt idx="7">
                  <c:v>37636.279999999992</c:v>
                </c:pt>
                <c:pt idx="8">
                  <c:v>37636.279999999992</c:v>
                </c:pt>
                <c:pt idx="9">
                  <c:v>37636.279999999992</c:v>
                </c:pt>
                <c:pt idx="10">
                  <c:v>37636.279999999992</c:v>
                </c:pt>
                <c:pt idx="11">
                  <c:v>37636.279999999992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'Fluxo de Caixa - Otimista'!$A$27</c:f>
              <c:strCache>
                <c:ptCount val="1"/>
                <c:pt idx="0">
                  <c:v>Receita Líquida ( C )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pPr>
              <a:solidFill>
                <a:srgbClr val="003300"/>
              </a:solidFill>
              <a:ln>
                <a:solidFill>
                  <a:srgbClr val="008000"/>
                </a:solidFill>
              </a:ln>
            </c:spPr>
          </c:marker>
          <c:xVal>
            <c:numRef>
              <c:f>'Fluxo de Caixa - Otimista'!$B$11:$M$11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'Fluxo de Caixa - Otimista'!$B$27:$M$27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20803.5</c:v>
                </c:pt>
                <c:pt idx="2">
                  <c:v>37446.300000000003</c:v>
                </c:pt>
                <c:pt idx="3">
                  <c:v>52702.2</c:v>
                </c:pt>
                <c:pt idx="4">
                  <c:v>72118.8</c:v>
                </c:pt>
                <c:pt idx="5">
                  <c:v>51315.3</c:v>
                </c:pt>
                <c:pt idx="6">
                  <c:v>58249.8</c:v>
                </c:pt>
                <c:pt idx="7">
                  <c:v>55476</c:v>
                </c:pt>
                <c:pt idx="8">
                  <c:v>92922.3</c:v>
                </c:pt>
                <c:pt idx="9">
                  <c:v>65184.3</c:v>
                </c:pt>
                <c:pt idx="10">
                  <c:v>45767.7</c:v>
                </c:pt>
                <c:pt idx="11">
                  <c:v>62410.5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493696"/>
        <c:axId val="246494272"/>
      </c:scatterChart>
      <c:valAx>
        <c:axId val="24649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Meses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46494272"/>
        <c:crosses val="autoZero"/>
        <c:crossBetween val="midCat"/>
        <c:majorUnit val="1"/>
      </c:valAx>
      <c:valAx>
        <c:axId val="246494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Valores</a:t>
                </a:r>
              </a:p>
            </c:rich>
          </c:tx>
          <c:layout/>
          <c:overlay val="0"/>
        </c:title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2464936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0420238810533229"/>
          <c:y val="0.34288190608597702"/>
          <c:w val="0.18186437659377377"/>
          <c:h val="0.28704718130849893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Cronograma de Investimentos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Investimentos</c:v>
          </c:tx>
          <c:spPr>
            <a:solidFill>
              <a:srgbClr val="C00000"/>
            </a:solidFill>
          </c:spPr>
          <c:invertIfNegative val="0"/>
          <c:val>
            <c:numRef>
              <c:f>'Fluxo de Caixa - Otimista'!$B$33:$M$33</c:f>
              <c:numCache>
                <c:formatCode>_("R$"* #,##0.00_);_("R$"* \(#,##0.00\);_("R$"* "-"??_);_(@_)</c:formatCode>
                <c:ptCount val="12"/>
                <c:pt idx="0">
                  <c:v>22431.039999999997</c:v>
                </c:pt>
                <c:pt idx="1">
                  <c:v>8427.5399999999972</c:v>
                </c:pt>
                <c:pt idx="2">
                  <c:v>189.97999999998865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Dividendos</c:v>
          </c:tx>
          <c:spPr>
            <a:solidFill>
              <a:srgbClr val="008000"/>
            </a:solidFill>
          </c:spPr>
          <c:invertIfNegative val="0"/>
          <c:val>
            <c:numRef>
              <c:f>'Fluxo de Caixa - Otimista'!$B$34:$M$34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8265.9200000000055</c:v>
                </c:pt>
                <c:pt idx="4">
                  <c:v>22782.639999999985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216955904"/>
        <c:axId val="246496576"/>
      </c:barChart>
      <c:catAx>
        <c:axId val="21695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Meses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46496576"/>
        <c:crosses val="autoZero"/>
        <c:auto val="1"/>
        <c:lblAlgn val="ctr"/>
        <c:lblOffset val="100"/>
        <c:noMultiLvlLbl val="0"/>
      </c:catAx>
      <c:valAx>
        <c:axId val="246496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Valores</a:t>
                </a:r>
              </a:p>
            </c:rich>
          </c:tx>
          <c:layout/>
          <c:overlay val="0"/>
        </c:title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216955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</xdr:colOff>
      <xdr:row>35</xdr:row>
      <xdr:rowOff>114300</xdr:rowOff>
    </xdr:from>
    <xdr:to>
      <xdr:col>6</xdr:col>
      <xdr:colOff>695325</xdr:colOff>
      <xdr:row>53</xdr:row>
      <xdr:rowOff>119062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1014411</xdr:colOff>
      <xdr:row>36</xdr:row>
      <xdr:rowOff>42861</xdr:rowOff>
    </xdr:from>
    <xdr:to>
      <xdr:col>12</xdr:col>
      <xdr:colOff>981074</xdr:colOff>
      <xdr:row>53</xdr:row>
      <xdr:rowOff>85724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285750</xdr:colOff>
      <xdr:row>54</xdr:row>
      <xdr:rowOff>33336</xdr:rowOff>
    </xdr:from>
    <xdr:to>
      <xdr:col>6</xdr:col>
      <xdr:colOff>657225</xdr:colOff>
      <xdr:row>73</xdr:row>
      <xdr:rowOff>161925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</xdr:colOff>
      <xdr:row>35</xdr:row>
      <xdr:rowOff>123825</xdr:rowOff>
    </xdr:from>
    <xdr:to>
      <xdr:col>6</xdr:col>
      <xdr:colOff>695325</xdr:colOff>
      <xdr:row>53</xdr:row>
      <xdr:rowOff>128587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985836</xdr:colOff>
      <xdr:row>36</xdr:row>
      <xdr:rowOff>61911</xdr:rowOff>
    </xdr:from>
    <xdr:to>
      <xdr:col>12</xdr:col>
      <xdr:colOff>952499</xdr:colOff>
      <xdr:row>53</xdr:row>
      <xdr:rowOff>104774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285750</xdr:colOff>
      <xdr:row>54</xdr:row>
      <xdr:rowOff>33336</xdr:rowOff>
    </xdr:from>
    <xdr:to>
      <xdr:col>6</xdr:col>
      <xdr:colOff>657225</xdr:colOff>
      <xdr:row>73</xdr:row>
      <xdr:rowOff>161925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</xdr:colOff>
      <xdr:row>35</xdr:row>
      <xdr:rowOff>152400</xdr:rowOff>
    </xdr:from>
    <xdr:to>
      <xdr:col>6</xdr:col>
      <xdr:colOff>695325</xdr:colOff>
      <xdr:row>53</xdr:row>
      <xdr:rowOff>157162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1014411</xdr:colOff>
      <xdr:row>36</xdr:row>
      <xdr:rowOff>80961</xdr:rowOff>
    </xdr:from>
    <xdr:to>
      <xdr:col>12</xdr:col>
      <xdr:colOff>981074</xdr:colOff>
      <xdr:row>53</xdr:row>
      <xdr:rowOff>123824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285750</xdr:colOff>
      <xdr:row>54</xdr:row>
      <xdr:rowOff>33336</xdr:rowOff>
    </xdr:from>
    <xdr:to>
      <xdr:col>6</xdr:col>
      <xdr:colOff>657225</xdr:colOff>
      <xdr:row>73</xdr:row>
      <xdr:rowOff>161925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cio/201702/ite/ite_ap05/Custos_e_Recei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s"/>
      <sheetName val="Cenários de Custo e Receitas"/>
    </sheetNames>
    <sheetDataSet>
      <sheetData sheetId="0">
        <row r="5">
          <cell r="H5">
            <v>2000</v>
          </cell>
        </row>
        <row r="6">
          <cell r="H6">
            <v>1200</v>
          </cell>
          <cell r="L6">
            <v>352</v>
          </cell>
        </row>
        <row r="7">
          <cell r="H7">
            <v>2000</v>
          </cell>
        </row>
        <row r="13">
          <cell r="E13">
            <v>67.999999999999986</v>
          </cell>
        </row>
        <row r="16">
          <cell r="J16">
            <v>1875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Normal="100" workbookViewId="0">
      <selection activeCell="B15" sqref="B15"/>
    </sheetView>
  </sheetViews>
  <sheetFormatPr defaultRowHeight="15" x14ac:dyDescent="0.25"/>
  <cols>
    <col min="1" max="1" width="23.42578125" customWidth="1"/>
    <col min="2" max="2" width="14.28515625" bestFit="1" customWidth="1"/>
    <col min="3" max="3" width="14.28515625" customWidth="1"/>
    <col min="4" max="5" width="14.28515625" bestFit="1" customWidth="1"/>
    <col min="6" max="6" width="14.42578125" customWidth="1"/>
    <col min="7" max="7" width="15.42578125" customWidth="1"/>
    <col min="8" max="8" width="17.42578125" customWidth="1"/>
    <col min="9" max="9" width="14.28515625" customWidth="1"/>
    <col min="10" max="10" width="14.42578125" customWidth="1"/>
    <col min="11" max="11" width="14.5703125" customWidth="1"/>
    <col min="12" max="12" width="14.7109375" customWidth="1"/>
    <col min="13" max="13" width="14.85546875" customWidth="1"/>
    <col min="14" max="14" width="10.28515625" customWidth="1"/>
  </cols>
  <sheetData>
    <row r="1" spans="1:14" x14ac:dyDescent="0.25">
      <c r="A1" s="10" t="s">
        <v>13</v>
      </c>
      <c r="B1" s="31">
        <v>0</v>
      </c>
      <c r="C1" s="31">
        <v>45</v>
      </c>
      <c r="D1" s="31">
        <v>80</v>
      </c>
      <c r="E1" s="31">
        <v>150</v>
      </c>
      <c r="F1" s="31">
        <v>200</v>
      </c>
      <c r="G1" s="31">
        <v>250</v>
      </c>
      <c r="H1" s="31">
        <v>310</v>
      </c>
      <c r="I1" s="31">
        <v>270</v>
      </c>
      <c r="J1" s="31">
        <v>240</v>
      </c>
      <c r="K1" s="31">
        <v>180</v>
      </c>
      <c r="L1" s="31">
        <v>260</v>
      </c>
      <c r="M1" s="31">
        <v>280</v>
      </c>
    </row>
    <row r="2" spans="1:14" x14ac:dyDescent="0.25">
      <c r="A2" s="10" t="s">
        <v>30</v>
      </c>
      <c r="B2" s="3">
        <f>B1</f>
        <v>0</v>
      </c>
      <c r="C2" s="3">
        <f>C1+B2</f>
        <v>45</v>
      </c>
      <c r="D2" s="3">
        <f t="shared" ref="D2:M2" si="0">D1+C2</f>
        <v>125</v>
      </c>
      <c r="E2" s="3">
        <f t="shared" si="0"/>
        <v>275</v>
      </c>
      <c r="F2" s="3">
        <f t="shared" si="0"/>
        <v>475</v>
      </c>
      <c r="G2" s="3">
        <f t="shared" si="0"/>
        <v>725</v>
      </c>
      <c r="H2" s="3">
        <f t="shared" si="0"/>
        <v>1035</v>
      </c>
      <c r="I2" s="3">
        <f t="shared" si="0"/>
        <v>1305</v>
      </c>
      <c r="J2" s="3">
        <f t="shared" si="0"/>
        <v>1545</v>
      </c>
      <c r="K2" s="3">
        <f t="shared" si="0"/>
        <v>1725</v>
      </c>
      <c r="L2" s="3">
        <f t="shared" si="0"/>
        <v>1985</v>
      </c>
      <c r="M2" s="3">
        <f t="shared" si="0"/>
        <v>2265</v>
      </c>
    </row>
    <row r="3" spans="1:14" x14ac:dyDescent="0.25">
      <c r="A3" s="6" t="s">
        <v>14</v>
      </c>
      <c r="B3">
        <f>M2/12</f>
        <v>188.75</v>
      </c>
    </row>
    <row r="4" spans="1:14" x14ac:dyDescent="0.25">
      <c r="A4" s="6" t="s">
        <v>6</v>
      </c>
      <c r="B4" s="5">
        <v>0.3377</v>
      </c>
      <c r="C4" t="s">
        <v>7</v>
      </c>
    </row>
    <row r="5" spans="1:14" x14ac:dyDescent="0.25">
      <c r="A5" s="6" t="s">
        <v>17</v>
      </c>
      <c r="B5" s="32">
        <v>150</v>
      </c>
    </row>
    <row r="6" spans="1:14" x14ac:dyDescent="0.25">
      <c r="A6" s="10" t="s">
        <v>33</v>
      </c>
      <c r="B6" s="11">
        <v>0</v>
      </c>
      <c r="C6" s="12">
        <v>180000</v>
      </c>
      <c r="D6" s="11">
        <v>360000</v>
      </c>
      <c r="E6" s="11">
        <v>540000</v>
      </c>
      <c r="F6" s="11">
        <v>720000</v>
      </c>
      <c r="G6" s="11">
        <v>900000</v>
      </c>
      <c r="H6" s="11">
        <v>1080000</v>
      </c>
      <c r="I6" t="s">
        <v>29</v>
      </c>
    </row>
    <row r="7" spans="1:14" x14ac:dyDescent="0.25">
      <c r="A7" s="10" t="s">
        <v>9</v>
      </c>
      <c r="B7" s="9">
        <v>0.04</v>
      </c>
      <c r="C7" s="9">
        <v>5.4699999999999999E-2</v>
      </c>
      <c r="D7" s="9">
        <v>6.8400000000000002E-2</v>
      </c>
      <c r="E7" s="9">
        <v>7.5399999999999995E-2</v>
      </c>
      <c r="F7" s="9">
        <v>7.5999999999999998E-2</v>
      </c>
      <c r="G7" s="9">
        <v>8.2799999999999999E-2</v>
      </c>
      <c r="H7" s="3">
        <v>8.36</v>
      </c>
    </row>
    <row r="8" spans="1:14" x14ac:dyDescent="0.25">
      <c r="B8" s="7"/>
    </row>
    <row r="9" spans="1:14" x14ac:dyDescent="0.25">
      <c r="B9" s="5"/>
    </row>
    <row r="10" spans="1:14" x14ac:dyDescent="0.25">
      <c r="A10" s="30" t="s">
        <v>10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5">
      <c r="A11" s="13" t="s">
        <v>12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</row>
    <row r="12" spans="1:14" x14ac:dyDescent="0.25">
      <c r="A12" s="13" t="s">
        <v>2</v>
      </c>
      <c r="B12" s="31">
        <v>100</v>
      </c>
      <c r="C12" s="31">
        <v>300</v>
      </c>
      <c r="D12" s="31">
        <v>200</v>
      </c>
      <c r="E12" s="31">
        <v>200</v>
      </c>
      <c r="F12" s="31">
        <v>200</v>
      </c>
      <c r="G12" s="31">
        <v>200</v>
      </c>
      <c r="H12" s="31">
        <v>300</v>
      </c>
      <c r="I12" s="31">
        <v>200</v>
      </c>
      <c r="J12" s="31">
        <v>200</v>
      </c>
      <c r="K12" s="31">
        <v>200</v>
      </c>
      <c r="L12" s="31">
        <v>200</v>
      </c>
      <c r="M12" s="31">
        <v>200</v>
      </c>
    </row>
    <row r="13" spans="1:14" x14ac:dyDescent="0.25">
      <c r="A13" s="13" t="s">
        <v>31</v>
      </c>
      <c r="B13" s="3">
        <f>B12</f>
        <v>100</v>
      </c>
      <c r="C13" s="3">
        <f>C12+B13</f>
        <v>400</v>
      </c>
      <c r="D13" s="3">
        <f t="shared" ref="D13:M13" si="1">D12+C13</f>
        <v>600</v>
      </c>
      <c r="E13" s="3">
        <f t="shared" si="1"/>
        <v>800</v>
      </c>
      <c r="F13" s="3">
        <f t="shared" si="1"/>
        <v>1000</v>
      </c>
      <c r="G13" s="3">
        <f t="shared" si="1"/>
        <v>1200</v>
      </c>
      <c r="H13" s="3">
        <f t="shared" si="1"/>
        <v>1500</v>
      </c>
      <c r="I13" s="3">
        <f t="shared" si="1"/>
        <v>1700</v>
      </c>
      <c r="J13" s="3">
        <f t="shared" si="1"/>
        <v>1900</v>
      </c>
      <c r="K13" s="3">
        <f t="shared" si="1"/>
        <v>2100</v>
      </c>
      <c r="L13" s="3">
        <f t="shared" si="1"/>
        <v>2300</v>
      </c>
      <c r="M13" s="3">
        <f t="shared" si="1"/>
        <v>2500</v>
      </c>
      <c r="N13" s="6"/>
    </row>
    <row r="14" spans="1:14" x14ac:dyDescent="0.25">
      <c r="A14" s="14" t="s">
        <v>11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4" x14ac:dyDescent="0.25">
      <c r="A15" s="1" t="s">
        <v>4</v>
      </c>
      <c r="B15" s="33">
        <f>B12*[1]Custos!$E$13</f>
        <v>6799.9999999999982</v>
      </c>
      <c r="C15" s="33">
        <f>C12*[1]Custos!$E$13</f>
        <v>20399.999999999996</v>
      </c>
      <c r="D15" s="33">
        <f>D12*[1]Custos!$E$13</f>
        <v>13599.999999999996</v>
      </c>
      <c r="E15" s="33">
        <f>E12*[1]Custos!$E$13</f>
        <v>13599.999999999996</v>
      </c>
      <c r="F15" s="33">
        <f>F12*[1]Custos!$E$13</f>
        <v>13599.999999999996</v>
      </c>
      <c r="G15" s="33">
        <f>G12*[1]Custos!$E$13</f>
        <v>13599.999999999996</v>
      </c>
      <c r="H15" s="33">
        <f>H12*[1]Custos!$E$13</f>
        <v>20399.999999999996</v>
      </c>
      <c r="I15" s="33">
        <f>I12*[1]Custos!$E$13</f>
        <v>13599.999999999996</v>
      </c>
      <c r="J15" s="33">
        <f>J12*[1]Custos!$E$13</f>
        <v>13599.999999999996</v>
      </c>
      <c r="K15" s="33">
        <f>K12*[1]Custos!$E$13</f>
        <v>13599.999999999996</v>
      </c>
      <c r="L15" s="33">
        <f>L12*[1]Custos!$E$13</f>
        <v>13599.999999999996</v>
      </c>
      <c r="M15" s="33">
        <f>M12*[1]Custos!$E$13</f>
        <v>13599.999999999996</v>
      </c>
      <c r="N15" s="4"/>
    </row>
    <row r="16" spans="1:14" x14ac:dyDescent="0.25">
      <c r="A16" s="1" t="s">
        <v>1</v>
      </c>
      <c r="B16" s="33">
        <f>[1]Custos!$H$5+[1]Custos!$H$7+ROUNDUP(B12/[1]Custos!$L$6,0)*[1]Custos!$H$6</f>
        <v>5200</v>
      </c>
      <c r="C16" s="33">
        <f>[1]Custos!$H$5+[1]Custos!$H$7+ROUNDUP(C12/[1]Custos!$L$6,0)*[1]Custos!$H$6</f>
        <v>5200</v>
      </c>
      <c r="D16" s="33">
        <f>[1]Custos!$H$5+[1]Custos!$H$7+ROUNDUP(D12/[1]Custos!$L$6,0)*[1]Custos!$H$6</f>
        <v>5200</v>
      </c>
      <c r="E16" s="33">
        <f>[1]Custos!$H$5+[1]Custos!$H$7+ROUNDUP(E12/[1]Custos!$L$6,0)*[1]Custos!$H$6</f>
        <v>5200</v>
      </c>
      <c r="F16" s="33">
        <f>[1]Custos!$H$5+[1]Custos!$H$7+ROUNDUP(F12/[1]Custos!$L$6,0)*[1]Custos!$H$6</f>
        <v>5200</v>
      </c>
      <c r="G16" s="33">
        <f>[1]Custos!$H$5+[1]Custos!$H$7+ROUNDUP(G12/[1]Custos!$L$6,0)*[1]Custos!$H$6</f>
        <v>5200</v>
      </c>
      <c r="H16" s="33">
        <f>[1]Custos!$H$5+[1]Custos!$H$7+ROUNDUP(H12/[1]Custos!$L$6,0)*[1]Custos!$H$6</f>
        <v>5200</v>
      </c>
      <c r="I16" s="33">
        <f>[1]Custos!$H$5+[1]Custos!$H$7+ROUNDUP(I12/[1]Custos!$L$6,0)*[1]Custos!$H$6</f>
        <v>5200</v>
      </c>
      <c r="J16" s="33">
        <f>[1]Custos!$H$5+[1]Custos!$H$7+ROUNDUP(J12/[1]Custos!$L$6,0)*[1]Custos!$H$6</f>
        <v>5200</v>
      </c>
      <c r="K16" s="33">
        <f>[1]Custos!$H$5+[1]Custos!$H$7+ROUNDUP(K12/[1]Custos!$L$6,0)*[1]Custos!$H$6</f>
        <v>5200</v>
      </c>
      <c r="L16" s="33">
        <f>[1]Custos!$H$5+[1]Custos!$H$7+ROUNDUP(L12/[1]Custos!$L$6,0)*[1]Custos!$H$6</f>
        <v>5200</v>
      </c>
      <c r="M16" s="33">
        <f>[1]Custos!$H$5+[1]Custos!$H$7+ROUNDUP(M12/[1]Custos!$L$6,0)*[1]Custos!$H$6</f>
        <v>5200</v>
      </c>
      <c r="N16" s="4"/>
    </row>
    <row r="17" spans="1:14" x14ac:dyDescent="0.25">
      <c r="A17" s="1" t="s">
        <v>3</v>
      </c>
      <c r="B17" s="33">
        <f>[1]Custos!$J$16</f>
        <v>1875</v>
      </c>
      <c r="C17" s="33">
        <f>[1]Custos!$J$16</f>
        <v>1875</v>
      </c>
      <c r="D17" s="33">
        <f>[1]Custos!$J$16</f>
        <v>1875</v>
      </c>
      <c r="E17" s="33">
        <f>[1]Custos!$J$16</f>
        <v>1875</v>
      </c>
      <c r="F17" s="33">
        <f>[1]Custos!$J$16</f>
        <v>1875</v>
      </c>
      <c r="G17" s="33">
        <f>[1]Custos!$J$16</f>
        <v>1875</v>
      </c>
      <c r="H17" s="33">
        <f>[1]Custos!$J$16</f>
        <v>1875</v>
      </c>
      <c r="I17" s="33">
        <f>[1]Custos!$J$16</f>
        <v>1875</v>
      </c>
      <c r="J17" s="33">
        <f>[1]Custos!$J$16</f>
        <v>1875</v>
      </c>
      <c r="K17" s="33">
        <f>[1]Custos!$J$16</f>
        <v>1875</v>
      </c>
      <c r="L17" s="33">
        <f>[1]Custos!$J$16</f>
        <v>1875</v>
      </c>
      <c r="M17" s="33">
        <f>[1]Custos!$J$16</f>
        <v>1875</v>
      </c>
      <c r="N17" s="4"/>
    </row>
    <row r="18" spans="1:14" x14ac:dyDescent="0.25">
      <c r="A18" s="1" t="s">
        <v>5</v>
      </c>
      <c r="B18" s="2">
        <f>$B$4*B16</f>
        <v>1756.04</v>
      </c>
      <c r="C18" s="2">
        <f t="shared" ref="C18:M18" si="2">$B$4*C16</f>
        <v>1756.04</v>
      </c>
      <c r="D18" s="2">
        <f t="shared" si="2"/>
        <v>1756.04</v>
      </c>
      <c r="E18" s="2">
        <f t="shared" si="2"/>
        <v>1756.04</v>
      </c>
      <c r="F18" s="2">
        <f t="shared" si="2"/>
        <v>1756.04</v>
      </c>
      <c r="G18" s="2">
        <f t="shared" si="2"/>
        <v>1756.04</v>
      </c>
      <c r="H18" s="2">
        <f t="shared" si="2"/>
        <v>1756.04</v>
      </c>
      <c r="I18" s="2">
        <f t="shared" si="2"/>
        <v>1756.04</v>
      </c>
      <c r="J18" s="2">
        <f t="shared" si="2"/>
        <v>1756.04</v>
      </c>
      <c r="K18" s="2">
        <f t="shared" si="2"/>
        <v>1756.04</v>
      </c>
      <c r="L18" s="2">
        <f t="shared" si="2"/>
        <v>1756.04</v>
      </c>
      <c r="M18" s="2">
        <f t="shared" si="2"/>
        <v>1756.04</v>
      </c>
      <c r="N18" s="4"/>
    </row>
    <row r="19" spans="1:14" x14ac:dyDescent="0.25">
      <c r="A19" s="1" t="s">
        <v>19</v>
      </c>
      <c r="B19" s="2">
        <f>SUM(B15:B18)</f>
        <v>15631.039999999997</v>
      </c>
      <c r="C19" s="2">
        <f t="shared" ref="C19:M19" si="3">SUM(C15:C18)</f>
        <v>29231.039999999997</v>
      </c>
      <c r="D19" s="2">
        <f t="shared" si="3"/>
        <v>22431.039999999997</v>
      </c>
      <c r="E19" s="2">
        <f t="shared" si="3"/>
        <v>22431.039999999997</v>
      </c>
      <c r="F19" s="2">
        <f t="shared" si="3"/>
        <v>22431.039999999997</v>
      </c>
      <c r="G19" s="2">
        <f t="shared" si="3"/>
        <v>22431.039999999997</v>
      </c>
      <c r="H19" s="2">
        <f t="shared" si="3"/>
        <v>29231.039999999997</v>
      </c>
      <c r="I19" s="2">
        <f t="shared" si="3"/>
        <v>22431.039999999997</v>
      </c>
      <c r="J19" s="2">
        <f t="shared" si="3"/>
        <v>22431.039999999997</v>
      </c>
      <c r="K19" s="2">
        <f t="shared" si="3"/>
        <v>22431.039999999997</v>
      </c>
      <c r="L19" s="2">
        <f t="shared" si="3"/>
        <v>22431.039999999997</v>
      </c>
      <c r="M19" s="2">
        <f t="shared" si="3"/>
        <v>22431.039999999997</v>
      </c>
      <c r="N19" s="4"/>
    </row>
    <row r="20" spans="1:14" x14ac:dyDescent="0.25">
      <c r="A20" s="1" t="s">
        <v>20</v>
      </c>
      <c r="B20" s="2">
        <f>B19</f>
        <v>15631.039999999997</v>
      </c>
      <c r="C20" s="2">
        <f>C19+B20</f>
        <v>44862.079999999994</v>
      </c>
      <c r="D20" s="2">
        <f t="shared" ref="D20:M20" si="4">D19+C20</f>
        <v>67293.119999999995</v>
      </c>
      <c r="E20" s="2">
        <f t="shared" si="4"/>
        <v>89724.159999999989</v>
      </c>
      <c r="F20" s="2">
        <f t="shared" si="4"/>
        <v>112155.19999999998</v>
      </c>
      <c r="G20" s="2">
        <f t="shared" si="4"/>
        <v>134586.23999999999</v>
      </c>
      <c r="H20" s="2">
        <f t="shared" si="4"/>
        <v>163817.28</v>
      </c>
      <c r="I20" s="2">
        <f t="shared" si="4"/>
        <v>186248.32000000001</v>
      </c>
      <c r="J20" s="2">
        <f t="shared" si="4"/>
        <v>208679.36000000002</v>
      </c>
      <c r="K20" s="2">
        <f t="shared" si="4"/>
        <v>231110.40000000002</v>
      </c>
      <c r="L20" s="2">
        <f t="shared" si="4"/>
        <v>253541.44000000003</v>
      </c>
      <c r="M20" s="2">
        <f t="shared" si="4"/>
        <v>275972.48000000004</v>
      </c>
      <c r="N20" s="4"/>
    </row>
    <row r="21" spans="1:14" x14ac:dyDescent="0.25">
      <c r="A21" s="16" t="s">
        <v>15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4" x14ac:dyDescent="0.25">
      <c r="A22" s="1" t="s">
        <v>18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4" x14ac:dyDescent="0.25">
      <c r="A23" s="1" t="s">
        <v>16</v>
      </c>
      <c r="B23" s="2">
        <f>B1*$B$5</f>
        <v>0</v>
      </c>
      <c r="C23" s="2">
        <f>C1*$B$5</f>
        <v>6750</v>
      </c>
      <c r="D23" s="2">
        <f>D1*$B$5</f>
        <v>12000</v>
      </c>
      <c r="E23" s="2">
        <f>E1*$B$5</f>
        <v>22500</v>
      </c>
      <c r="F23" s="2">
        <f>F1*$B$5</f>
        <v>30000</v>
      </c>
      <c r="G23" s="2">
        <f>G1*$B$5</f>
        <v>37500</v>
      </c>
      <c r="H23" s="2">
        <f>H1*$B$5</f>
        <v>46500</v>
      </c>
      <c r="I23" s="2">
        <f>I1*$B$5</f>
        <v>40500</v>
      </c>
      <c r="J23" s="2">
        <f>J1*$B$5</f>
        <v>36000</v>
      </c>
      <c r="K23" s="2">
        <f>K1*$B$5</f>
        <v>27000</v>
      </c>
      <c r="L23" s="2">
        <f>L1*$B$5</f>
        <v>39000</v>
      </c>
      <c r="M23" s="2">
        <f>M1*$B$5</f>
        <v>42000</v>
      </c>
    </row>
    <row r="24" spans="1:14" x14ac:dyDescent="0.25">
      <c r="A24" s="1" t="s">
        <v>0</v>
      </c>
      <c r="B24" s="15">
        <f>SUM(B22:B23)</f>
        <v>0</v>
      </c>
      <c r="C24" s="15">
        <f t="shared" ref="C24:M24" si="5">SUM(C22:C23)</f>
        <v>6750</v>
      </c>
      <c r="D24" s="15">
        <f t="shared" si="5"/>
        <v>12000</v>
      </c>
      <c r="E24" s="15">
        <f t="shared" si="5"/>
        <v>22500</v>
      </c>
      <c r="F24" s="15">
        <f t="shared" si="5"/>
        <v>30000</v>
      </c>
      <c r="G24" s="15">
        <f t="shared" si="5"/>
        <v>37500</v>
      </c>
      <c r="H24" s="15">
        <f t="shared" si="5"/>
        <v>46500</v>
      </c>
      <c r="I24" s="15">
        <f t="shared" si="5"/>
        <v>40500</v>
      </c>
      <c r="J24" s="15">
        <f t="shared" si="5"/>
        <v>36000</v>
      </c>
      <c r="K24" s="15">
        <f t="shared" si="5"/>
        <v>27000</v>
      </c>
      <c r="L24" s="15">
        <f t="shared" si="5"/>
        <v>39000</v>
      </c>
      <c r="M24" s="15">
        <f t="shared" si="5"/>
        <v>42000</v>
      </c>
    </row>
    <row r="25" spans="1:14" x14ac:dyDescent="0.25">
      <c r="A25" s="1" t="s">
        <v>34</v>
      </c>
      <c r="B25" s="15">
        <f>B24</f>
        <v>0</v>
      </c>
      <c r="C25" s="15">
        <f>C24+B25</f>
        <v>6750</v>
      </c>
      <c r="D25" s="15">
        <f t="shared" ref="D25:M25" si="6">D24+C25</f>
        <v>18750</v>
      </c>
      <c r="E25" s="15">
        <f t="shared" si="6"/>
        <v>41250</v>
      </c>
      <c r="F25" s="15">
        <f t="shared" si="6"/>
        <v>71250</v>
      </c>
      <c r="G25" s="15">
        <f t="shared" si="6"/>
        <v>108750</v>
      </c>
      <c r="H25" s="15">
        <f t="shared" si="6"/>
        <v>155250</v>
      </c>
      <c r="I25" s="15">
        <f t="shared" si="6"/>
        <v>195750</v>
      </c>
      <c r="J25" s="15">
        <f t="shared" si="6"/>
        <v>231750</v>
      </c>
      <c r="K25" s="15">
        <f t="shared" si="6"/>
        <v>258750</v>
      </c>
      <c r="L25" s="15">
        <f t="shared" si="6"/>
        <v>297750</v>
      </c>
      <c r="M25" s="15">
        <f t="shared" si="6"/>
        <v>339750</v>
      </c>
    </row>
    <row r="26" spans="1:14" x14ac:dyDescent="0.25">
      <c r="A26" s="1" t="s">
        <v>8</v>
      </c>
      <c r="B26" s="2">
        <f>HLOOKUP($M$25,$B$6:$G$7,2)*B24</f>
        <v>0</v>
      </c>
      <c r="C26" s="2">
        <f t="shared" ref="C26:M26" si="7">HLOOKUP($M$25,$B$6:$G$7,2)*C24</f>
        <v>369.22499999999997</v>
      </c>
      <c r="D26" s="2">
        <f t="shared" si="7"/>
        <v>656.4</v>
      </c>
      <c r="E26" s="2">
        <f t="shared" si="7"/>
        <v>1230.75</v>
      </c>
      <c r="F26" s="2">
        <f t="shared" si="7"/>
        <v>1641</v>
      </c>
      <c r="G26" s="2">
        <f t="shared" si="7"/>
        <v>2051.25</v>
      </c>
      <c r="H26" s="2">
        <f t="shared" si="7"/>
        <v>2543.5499999999997</v>
      </c>
      <c r="I26" s="2">
        <f t="shared" si="7"/>
        <v>2215.35</v>
      </c>
      <c r="J26" s="2">
        <f t="shared" si="7"/>
        <v>1969.2</v>
      </c>
      <c r="K26" s="2">
        <f t="shared" si="7"/>
        <v>1476.8999999999999</v>
      </c>
      <c r="L26" s="2">
        <f t="shared" si="7"/>
        <v>2133.2999999999997</v>
      </c>
      <c r="M26" s="2">
        <f t="shared" si="7"/>
        <v>2297.4</v>
      </c>
    </row>
    <row r="27" spans="1:14" x14ac:dyDescent="0.25">
      <c r="A27" s="1" t="s">
        <v>28</v>
      </c>
      <c r="B27" s="2">
        <f>B24-B26</f>
        <v>0</v>
      </c>
      <c r="C27" s="2">
        <f t="shared" ref="C27:M27" si="8">C24-C26</f>
        <v>6380.7749999999996</v>
      </c>
      <c r="D27" s="2">
        <f t="shared" si="8"/>
        <v>11343.6</v>
      </c>
      <c r="E27" s="2">
        <f t="shared" si="8"/>
        <v>21269.25</v>
      </c>
      <c r="F27" s="2">
        <f t="shared" si="8"/>
        <v>28359</v>
      </c>
      <c r="G27" s="2">
        <f t="shared" si="8"/>
        <v>35448.75</v>
      </c>
      <c r="H27" s="2">
        <f t="shared" si="8"/>
        <v>43956.45</v>
      </c>
      <c r="I27" s="2">
        <f t="shared" si="8"/>
        <v>38284.65</v>
      </c>
      <c r="J27" s="2">
        <f t="shared" si="8"/>
        <v>34030.800000000003</v>
      </c>
      <c r="K27" s="2">
        <f t="shared" si="8"/>
        <v>25523.1</v>
      </c>
      <c r="L27" s="2">
        <f t="shared" si="8"/>
        <v>36866.699999999997</v>
      </c>
      <c r="M27" s="2">
        <f t="shared" si="8"/>
        <v>39702.6</v>
      </c>
    </row>
    <row r="28" spans="1:14" x14ac:dyDescent="0.25">
      <c r="A28" s="1" t="s">
        <v>27</v>
      </c>
      <c r="B28" s="2">
        <f>B27</f>
        <v>0</v>
      </c>
      <c r="C28" s="2">
        <f>C27+B28</f>
        <v>6380.7749999999996</v>
      </c>
      <c r="D28" s="2">
        <f t="shared" ref="D28:M28" si="9">D27+C28</f>
        <v>17724.375</v>
      </c>
      <c r="E28" s="2">
        <f t="shared" si="9"/>
        <v>38993.625</v>
      </c>
      <c r="F28" s="2">
        <f t="shared" si="9"/>
        <v>67352.625</v>
      </c>
      <c r="G28" s="2">
        <f t="shared" si="9"/>
        <v>102801.375</v>
      </c>
      <c r="H28" s="2">
        <f t="shared" si="9"/>
        <v>146757.82500000001</v>
      </c>
      <c r="I28" s="2">
        <f t="shared" si="9"/>
        <v>185042.47500000001</v>
      </c>
      <c r="J28" s="2">
        <f t="shared" si="9"/>
        <v>219073.27500000002</v>
      </c>
      <c r="K28" s="2">
        <f t="shared" si="9"/>
        <v>244596.37500000003</v>
      </c>
      <c r="L28" s="2">
        <f t="shared" si="9"/>
        <v>281463.07500000001</v>
      </c>
      <c r="M28" s="2">
        <f t="shared" si="9"/>
        <v>321165.67499999999</v>
      </c>
    </row>
    <row r="29" spans="1:14" x14ac:dyDescent="0.25">
      <c r="A29" s="17" t="s">
        <v>21</v>
      </c>
      <c r="B29" s="18">
        <f>B27-B19</f>
        <v>-15631.039999999997</v>
      </c>
      <c r="C29" s="18">
        <f t="shared" ref="C29:M29" si="10">C27-C19</f>
        <v>-22850.264999999999</v>
      </c>
      <c r="D29" s="18">
        <f t="shared" si="10"/>
        <v>-11087.439999999997</v>
      </c>
      <c r="E29" s="18">
        <f t="shared" si="10"/>
        <v>-1161.7899999999972</v>
      </c>
      <c r="F29" s="18">
        <f t="shared" si="10"/>
        <v>5927.9600000000028</v>
      </c>
      <c r="G29" s="18">
        <f t="shared" si="10"/>
        <v>13017.710000000003</v>
      </c>
      <c r="H29" s="18">
        <f t="shared" si="10"/>
        <v>14725.41</v>
      </c>
      <c r="I29" s="18">
        <f t="shared" si="10"/>
        <v>15853.610000000004</v>
      </c>
      <c r="J29" s="18">
        <f t="shared" si="10"/>
        <v>11599.760000000006</v>
      </c>
      <c r="K29" s="18">
        <f t="shared" si="10"/>
        <v>3092.0600000000013</v>
      </c>
      <c r="L29" s="18">
        <f t="shared" si="10"/>
        <v>14435.66</v>
      </c>
      <c r="M29" s="18">
        <f t="shared" si="10"/>
        <v>17271.560000000001</v>
      </c>
    </row>
    <row r="30" spans="1:14" x14ac:dyDescent="0.25">
      <c r="A30" s="19" t="s">
        <v>22</v>
      </c>
      <c r="B30" s="20">
        <f>B28-B20</f>
        <v>-15631.039999999997</v>
      </c>
      <c r="C30" s="20">
        <f t="shared" ref="C30:M30" si="11">C28-C20</f>
        <v>-38481.304999999993</v>
      </c>
      <c r="D30" s="20">
        <f t="shared" si="11"/>
        <v>-49568.744999999995</v>
      </c>
      <c r="E30" s="20">
        <f t="shared" si="11"/>
        <v>-50730.534999999989</v>
      </c>
      <c r="F30" s="20">
        <f t="shared" si="11"/>
        <v>-44802.574999999983</v>
      </c>
      <c r="G30" s="20">
        <f t="shared" si="11"/>
        <v>-31784.864999999991</v>
      </c>
      <c r="H30" s="20">
        <f t="shared" si="11"/>
        <v>-17059.454999999987</v>
      </c>
      <c r="I30" s="20">
        <f t="shared" si="11"/>
        <v>-1205.8450000000012</v>
      </c>
      <c r="J30" s="20">
        <f t="shared" si="11"/>
        <v>10393.915000000008</v>
      </c>
      <c r="K30" s="20">
        <f t="shared" si="11"/>
        <v>13485.975000000006</v>
      </c>
      <c r="L30" s="20">
        <f t="shared" si="11"/>
        <v>27921.63499999998</v>
      </c>
      <c r="M30" s="20">
        <f t="shared" si="11"/>
        <v>45193.194999999949</v>
      </c>
    </row>
    <row r="31" spans="1:14" x14ac:dyDescent="0.25">
      <c r="A31" s="21" t="s">
        <v>23</v>
      </c>
      <c r="B31" s="22" t="str">
        <f>IF(B27&lt;&gt;0,B29/B27,"-")</f>
        <v>-</v>
      </c>
      <c r="C31" s="22">
        <f t="shared" ref="C31:M31" si="12">IF(C27&lt;&gt;0,C29/C27,"-")</f>
        <v>-3.5811112286516922</v>
      </c>
      <c r="D31" s="22">
        <f t="shared" si="12"/>
        <v>-0.97741810360026771</v>
      </c>
      <c r="E31" s="22">
        <f t="shared" si="12"/>
        <v>-5.4622988586809466E-2</v>
      </c>
      <c r="F31" s="22">
        <f t="shared" si="12"/>
        <v>0.2090327585598929</v>
      </c>
      <c r="G31" s="22">
        <f t="shared" si="12"/>
        <v>0.36722620684791429</v>
      </c>
      <c r="H31" s="22">
        <f t="shared" si="12"/>
        <v>0.33499998293765765</v>
      </c>
      <c r="I31" s="22">
        <f t="shared" si="12"/>
        <v>0.41409833967399479</v>
      </c>
      <c r="J31" s="22">
        <f t="shared" si="12"/>
        <v>0.34086063213324413</v>
      </c>
      <c r="K31" s="22">
        <f t="shared" si="12"/>
        <v>0.12114750951099205</v>
      </c>
      <c r="L31" s="22">
        <f t="shared" si="12"/>
        <v>0.3915636604306868</v>
      </c>
      <c r="M31" s="22">
        <f t="shared" si="12"/>
        <v>0.43502339897135206</v>
      </c>
    </row>
    <row r="32" spans="1:14" s="8" customFormat="1" x14ac:dyDescent="0.25">
      <c r="A32" s="23" t="s">
        <v>24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x14ac:dyDescent="0.25">
      <c r="A33" s="1" t="s">
        <v>25</v>
      </c>
      <c r="B33" s="15">
        <f>IF(B29&lt;0,-1*B29,0)</f>
        <v>15631.039999999997</v>
      </c>
      <c r="C33" s="15">
        <f t="shared" ref="C33:M33" si="13">IF(C29&lt;0,-1*C29,0)</f>
        <v>22850.264999999999</v>
      </c>
      <c r="D33" s="15">
        <f t="shared" si="13"/>
        <v>11087.439999999997</v>
      </c>
      <c r="E33" s="15">
        <f t="shared" si="13"/>
        <v>1161.7899999999972</v>
      </c>
      <c r="F33" s="15">
        <f t="shared" si="13"/>
        <v>0</v>
      </c>
      <c r="G33" s="15">
        <f t="shared" si="13"/>
        <v>0</v>
      </c>
      <c r="H33" s="15">
        <f t="shared" si="13"/>
        <v>0</v>
      </c>
      <c r="I33" s="15">
        <f t="shared" si="13"/>
        <v>0</v>
      </c>
      <c r="J33" s="15">
        <f t="shared" si="13"/>
        <v>0</v>
      </c>
      <c r="K33" s="15">
        <f t="shared" si="13"/>
        <v>0</v>
      </c>
      <c r="L33" s="15">
        <f t="shared" si="13"/>
        <v>0</v>
      </c>
      <c r="M33" s="15">
        <f t="shared" si="13"/>
        <v>0</v>
      </c>
    </row>
    <row r="34" spans="1:13" ht="15.75" thickBot="1" x14ac:dyDescent="0.3">
      <c r="A34" s="25" t="s">
        <v>26</v>
      </c>
      <c r="B34" s="26">
        <v>0</v>
      </c>
      <c r="C34" s="26">
        <f>IF(C29&gt;0,IF(B30&lt;0,IF(C29&lt;=(-1*B30),C29,-1*B30),0),0)</f>
        <v>0</v>
      </c>
      <c r="D34" s="26">
        <f t="shared" ref="D34:M34" si="14">IF(D29&gt;0,IF(C30&lt;0,IF(D29&lt;=(-1*C30),D29,-1*C30),0),0)</f>
        <v>0</v>
      </c>
      <c r="E34" s="26">
        <f t="shared" si="14"/>
        <v>0</v>
      </c>
      <c r="F34" s="26">
        <f t="shared" si="14"/>
        <v>5927.9600000000028</v>
      </c>
      <c r="G34" s="26">
        <f t="shared" si="14"/>
        <v>13017.710000000003</v>
      </c>
      <c r="H34" s="26">
        <f t="shared" si="14"/>
        <v>14725.41</v>
      </c>
      <c r="I34" s="26">
        <f t="shared" si="14"/>
        <v>15853.610000000004</v>
      </c>
      <c r="J34" s="26">
        <f t="shared" si="14"/>
        <v>1205.8450000000012</v>
      </c>
      <c r="K34" s="26">
        <f t="shared" si="14"/>
        <v>0</v>
      </c>
      <c r="L34" s="26">
        <f t="shared" si="14"/>
        <v>0</v>
      </c>
      <c r="M34" s="26">
        <f t="shared" si="14"/>
        <v>0</v>
      </c>
    </row>
    <row r="35" spans="1:13" ht="15.75" thickBot="1" x14ac:dyDescent="0.3">
      <c r="A35" s="27" t="s">
        <v>32</v>
      </c>
      <c r="B35" s="28">
        <f>IF(B29-B34&gt;0,B29-B34,0)</f>
        <v>0</v>
      </c>
      <c r="C35" s="28">
        <f t="shared" ref="C35:M35" si="15">IF(C29-C34&gt;0,C29-C34,0)</f>
        <v>0</v>
      </c>
      <c r="D35" s="28">
        <f t="shared" si="15"/>
        <v>0</v>
      </c>
      <c r="E35" s="28">
        <f t="shared" si="15"/>
        <v>0</v>
      </c>
      <c r="F35" s="28">
        <f t="shared" si="15"/>
        <v>0</v>
      </c>
      <c r="G35" s="28">
        <f t="shared" si="15"/>
        <v>0</v>
      </c>
      <c r="H35" s="28">
        <f t="shared" si="15"/>
        <v>0</v>
      </c>
      <c r="I35" s="28">
        <f t="shared" si="15"/>
        <v>0</v>
      </c>
      <c r="J35" s="28">
        <f t="shared" si="15"/>
        <v>10393.915000000005</v>
      </c>
      <c r="K35" s="28">
        <f t="shared" si="15"/>
        <v>3092.0600000000013</v>
      </c>
      <c r="L35" s="28">
        <f t="shared" si="15"/>
        <v>14435.66</v>
      </c>
      <c r="M35" s="29">
        <f t="shared" si="15"/>
        <v>17271.560000000001</v>
      </c>
    </row>
    <row r="36" spans="1:13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</sheetData>
  <mergeCells count="1">
    <mergeCell ref="A10:M10"/>
  </mergeCells>
  <conditionalFormatting sqref="B29:M29">
    <cfRule type="cellIs" dxfId="14" priority="5" operator="lessThan">
      <formula>0</formula>
    </cfRule>
  </conditionalFormatting>
  <conditionalFormatting sqref="B30:M30">
    <cfRule type="cellIs" dxfId="13" priority="4" operator="lessThan">
      <formula>0</formula>
    </cfRule>
  </conditionalFormatting>
  <conditionalFormatting sqref="B31:M32">
    <cfRule type="cellIs" dxfId="12" priority="3" operator="lessThan">
      <formula>0</formula>
    </cfRule>
  </conditionalFormatting>
  <conditionalFormatting sqref="B13">
    <cfRule type="cellIs" dxfId="11" priority="2" operator="lessThan">
      <formula>C$2</formula>
    </cfRule>
  </conditionalFormatting>
  <conditionalFormatting sqref="C13:M13">
    <cfRule type="cellIs" dxfId="10" priority="1" operator="lessThan">
      <formula>D$2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Normal="100" workbookViewId="0">
      <selection activeCell="B22" sqref="B22:M22"/>
    </sheetView>
  </sheetViews>
  <sheetFormatPr defaultRowHeight="15" x14ac:dyDescent="0.25"/>
  <cols>
    <col min="1" max="1" width="23.42578125" customWidth="1"/>
    <col min="2" max="2" width="14.28515625" bestFit="1" customWidth="1"/>
    <col min="3" max="3" width="14.28515625" customWidth="1"/>
    <col min="4" max="5" width="14.28515625" bestFit="1" customWidth="1"/>
    <col min="6" max="6" width="14.42578125" customWidth="1"/>
    <col min="7" max="7" width="15.42578125" customWidth="1"/>
    <col min="8" max="8" width="17.42578125" customWidth="1"/>
    <col min="9" max="9" width="14.28515625" customWidth="1"/>
    <col min="10" max="10" width="14.42578125" customWidth="1"/>
    <col min="11" max="11" width="14.5703125" customWidth="1"/>
    <col min="12" max="12" width="14.7109375" customWidth="1"/>
    <col min="13" max="13" width="14.85546875" customWidth="1"/>
    <col min="14" max="14" width="10.28515625" customWidth="1"/>
  </cols>
  <sheetData>
    <row r="1" spans="1:14" x14ac:dyDescent="0.25">
      <c r="A1" s="10" t="s">
        <v>13</v>
      </c>
      <c r="B1" s="31">
        <v>0</v>
      </c>
      <c r="C1" s="31">
        <v>30</v>
      </c>
      <c r="D1" s="31">
        <v>60</v>
      </c>
      <c r="E1" s="31">
        <v>110</v>
      </c>
      <c r="F1" s="31">
        <v>160</v>
      </c>
      <c r="G1" s="31">
        <v>200</v>
      </c>
      <c r="H1" s="31">
        <v>200</v>
      </c>
      <c r="I1" s="31">
        <v>240</v>
      </c>
      <c r="J1" s="31">
        <v>220</v>
      </c>
      <c r="K1" s="31">
        <v>190</v>
      </c>
      <c r="L1" s="31">
        <v>240</v>
      </c>
      <c r="M1" s="31">
        <v>230</v>
      </c>
    </row>
    <row r="2" spans="1:14" x14ac:dyDescent="0.25">
      <c r="A2" s="10" t="s">
        <v>30</v>
      </c>
      <c r="B2" s="3">
        <f>B1</f>
        <v>0</v>
      </c>
      <c r="C2" s="3">
        <f>C1+B2</f>
        <v>30</v>
      </c>
      <c r="D2" s="3">
        <f t="shared" ref="D2:M2" si="0">D1+C2</f>
        <v>90</v>
      </c>
      <c r="E2" s="3">
        <f t="shared" si="0"/>
        <v>200</v>
      </c>
      <c r="F2" s="3">
        <f t="shared" si="0"/>
        <v>360</v>
      </c>
      <c r="G2" s="3">
        <f t="shared" si="0"/>
        <v>560</v>
      </c>
      <c r="H2" s="3">
        <f t="shared" si="0"/>
        <v>760</v>
      </c>
      <c r="I2" s="3">
        <f t="shared" si="0"/>
        <v>1000</v>
      </c>
      <c r="J2" s="3">
        <f t="shared" si="0"/>
        <v>1220</v>
      </c>
      <c r="K2" s="3">
        <f t="shared" si="0"/>
        <v>1410</v>
      </c>
      <c r="L2" s="3">
        <f t="shared" si="0"/>
        <v>1650</v>
      </c>
      <c r="M2" s="3">
        <f t="shared" si="0"/>
        <v>1880</v>
      </c>
    </row>
    <row r="3" spans="1:14" x14ac:dyDescent="0.25">
      <c r="A3" s="6" t="s">
        <v>14</v>
      </c>
      <c r="B3">
        <f>M2/12</f>
        <v>156.66666666666666</v>
      </c>
    </row>
    <row r="4" spans="1:14" x14ac:dyDescent="0.25">
      <c r="A4" s="6" t="s">
        <v>6</v>
      </c>
      <c r="B4" s="5">
        <v>0.3377</v>
      </c>
      <c r="C4" t="s">
        <v>7</v>
      </c>
    </row>
    <row r="5" spans="1:14" x14ac:dyDescent="0.25">
      <c r="A5" s="6" t="s">
        <v>17</v>
      </c>
      <c r="B5" s="32">
        <v>150</v>
      </c>
    </row>
    <row r="6" spans="1:14" x14ac:dyDescent="0.25">
      <c r="A6" s="10" t="s">
        <v>33</v>
      </c>
      <c r="B6" s="11">
        <v>0</v>
      </c>
      <c r="C6" s="12">
        <v>180000</v>
      </c>
      <c r="D6" s="11">
        <v>360000</v>
      </c>
      <c r="E6" s="11">
        <v>540000</v>
      </c>
      <c r="F6" s="11">
        <v>720000</v>
      </c>
      <c r="G6" s="11">
        <v>900000</v>
      </c>
      <c r="H6" s="11">
        <v>1080000</v>
      </c>
      <c r="I6" t="s">
        <v>29</v>
      </c>
    </row>
    <row r="7" spans="1:14" x14ac:dyDescent="0.25">
      <c r="A7" s="10" t="s">
        <v>9</v>
      </c>
      <c r="B7" s="9">
        <v>0.04</v>
      </c>
      <c r="C7" s="9">
        <v>5.4699999999999999E-2</v>
      </c>
      <c r="D7" s="9">
        <v>6.8400000000000002E-2</v>
      </c>
      <c r="E7" s="9">
        <v>7.5399999999999995E-2</v>
      </c>
      <c r="F7" s="9">
        <v>7.5999999999999998E-2</v>
      </c>
      <c r="G7" s="9">
        <v>8.2799999999999999E-2</v>
      </c>
      <c r="H7" s="3">
        <v>8.36</v>
      </c>
    </row>
    <row r="8" spans="1:14" x14ac:dyDescent="0.25">
      <c r="B8" s="7"/>
    </row>
    <row r="9" spans="1:14" x14ac:dyDescent="0.25">
      <c r="B9" s="5"/>
    </row>
    <row r="10" spans="1:14" x14ac:dyDescent="0.25">
      <c r="A10" s="30" t="s">
        <v>10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5">
      <c r="A11" s="13" t="s">
        <v>12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</row>
    <row r="12" spans="1:14" x14ac:dyDescent="0.25">
      <c r="A12" s="13" t="s">
        <v>2</v>
      </c>
      <c r="B12" s="31">
        <v>100</v>
      </c>
      <c r="C12" s="31">
        <v>100</v>
      </c>
      <c r="D12" s="31">
        <v>100</v>
      </c>
      <c r="E12" s="31">
        <v>100</v>
      </c>
      <c r="F12" s="31">
        <v>200</v>
      </c>
      <c r="G12" s="31">
        <v>200</v>
      </c>
      <c r="H12" s="31">
        <v>200</v>
      </c>
      <c r="I12" s="31">
        <v>300</v>
      </c>
      <c r="J12" s="31">
        <v>200</v>
      </c>
      <c r="K12" s="31">
        <v>200</v>
      </c>
      <c r="L12" s="31">
        <v>200</v>
      </c>
      <c r="M12" s="31">
        <v>200</v>
      </c>
    </row>
    <row r="13" spans="1:14" x14ac:dyDescent="0.25">
      <c r="A13" s="13" t="s">
        <v>31</v>
      </c>
      <c r="B13" s="3">
        <f>B12</f>
        <v>100</v>
      </c>
      <c r="C13" s="3">
        <f>C12+B13</f>
        <v>200</v>
      </c>
      <c r="D13" s="3">
        <f t="shared" ref="D13:M13" si="1">D12+C13</f>
        <v>300</v>
      </c>
      <c r="E13" s="3">
        <f t="shared" si="1"/>
        <v>400</v>
      </c>
      <c r="F13" s="3">
        <f t="shared" si="1"/>
        <v>600</v>
      </c>
      <c r="G13" s="3">
        <f t="shared" si="1"/>
        <v>800</v>
      </c>
      <c r="H13" s="3">
        <f t="shared" si="1"/>
        <v>1000</v>
      </c>
      <c r="I13" s="3">
        <f t="shared" si="1"/>
        <v>1300</v>
      </c>
      <c r="J13" s="3">
        <f t="shared" si="1"/>
        <v>1500</v>
      </c>
      <c r="K13" s="3">
        <f t="shared" si="1"/>
        <v>1700</v>
      </c>
      <c r="L13" s="3">
        <f t="shared" si="1"/>
        <v>1900</v>
      </c>
      <c r="M13" s="3">
        <f t="shared" si="1"/>
        <v>2100</v>
      </c>
      <c r="N13" s="6"/>
    </row>
    <row r="14" spans="1:14" x14ac:dyDescent="0.25">
      <c r="A14" s="14" t="s">
        <v>11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4" x14ac:dyDescent="0.25">
      <c r="A15" s="1" t="s">
        <v>4</v>
      </c>
      <c r="B15" s="33">
        <f>B12*[1]Custos!$E$13</f>
        <v>6799.9999999999982</v>
      </c>
      <c r="C15" s="33">
        <f>C12*[1]Custos!$E$13</f>
        <v>6799.9999999999982</v>
      </c>
      <c r="D15" s="33">
        <f>D12*[1]Custos!$E$13</f>
        <v>6799.9999999999982</v>
      </c>
      <c r="E15" s="33">
        <f>E12*[1]Custos!$E$13</f>
        <v>6799.9999999999982</v>
      </c>
      <c r="F15" s="33">
        <f>F12*[1]Custos!$E$13</f>
        <v>13599.999999999996</v>
      </c>
      <c r="G15" s="33">
        <f>G12*[1]Custos!$E$13</f>
        <v>13599.999999999996</v>
      </c>
      <c r="H15" s="33">
        <f>H12*[1]Custos!$E$13</f>
        <v>13599.999999999996</v>
      </c>
      <c r="I15" s="33">
        <f>I12*[1]Custos!$E$13</f>
        <v>20399.999999999996</v>
      </c>
      <c r="J15" s="33">
        <f>J12*[1]Custos!$E$13</f>
        <v>13599.999999999996</v>
      </c>
      <c r="K15" s="33">
        <f>K12*[1]Custos!$E$13</f>
        <v>13599.999999999996</v>
      </c>
      <c r="L15" s="33">
        <f>L12*[1]Custos!$E$13</f>
        <v>13599.999999999996</v>
      </c>
      <c r="M15" s="33">
        <f>M12*[1]Custos!$E$13</f>
        <v>13599.999999999996</v>
      </c>
      <c r="N15" s="4"/>
    </row>
    <row r="16" spans="1:14" x14ac:dyDescent="0.25">
      <c r="A16" s="1" t="s">
        <v>1</v>
      </c>
      <c r="B16" s="33">
        <f>[1]Custos!$H$5+[1]Custos!$H$7+ROUNDUP(B12/[1]Custos!$L$6,0)*[1]Custos!$H$6</f>
        <v>5200</v>
      </c>
      <c r="C16" s="33">
        <f>[1]Custos!$H$5+[1]Custos!$H$7+ROUNDUP(C12/[1]Custos!$L$6,0)*[1]Custos!$H$6</f>
        <v>5200</v>
      </c>
      <c r="D16" s="33">
        <f>[1]Custos!$H$5+[1]Custos!$H$7+ROUNDUP(D12/[1]Custos!$L$6,0)*[1]Custos!$H$6</f>
        <v>5200</v>
      </c>
      <c r="E16" s="33">
        <f>[1]Custos!$H$5+[1]Custos!$H$7+ROUNDUP(E12/[1]Custos!$L$6,0)*[1]Custos!$H$6</f>
        <v>5200</v>
      </c>
      <c r="F16" s="33">
        <f>[1]Custos!$H$5+[1]Custos!$H$7+ROUNDUP(F12/[1]Custos!$L$6,0)*[1]Custos!$H$6</f>
        <v>5200</v>
      </c>
      <c r="G16" s="33">
        <f>[1]Custos!$H$5+[1]Custos!$H$7+ROUNDUP(G12/[1]Custos!$L$6,0)*[1]Custos!$H$6</f>
        <v>5200</v>
      </c>
      <c r="H16" s="33">
        <f>[1]Custos!$H$5+[1]Custos!$H$7+ROUNDUP(H12/[1]Custos!$L$6,0)*[1]Custos!$H$6</f>
        <v>5200</v>
      </c>
      <c r="I16" s="33">
        <f>[1]Custos!$H$5+[1]Custos!$H$7+ROUNDUP(I12/[1]Custos!$L$6,0)*[1]Custos!$H$6</f>
        <v>5200</v>
      </c>
      <c r="J16" s="33">
        <f>[1]Custos!$H$5+[1]Custos!$H$7+ROUNDUP(J12/[1]Custos!$L$6,0)*[1]Custos!$H$6</f>
        <v>5200</v>
      </c>
      <c r="K16" s="33">
        <f>[1]Custos!$H$5+[1]Custos!$H$7+ROUNDUP(K12/[1]Custos!$L$6,0)*[1]Custos!$H$6</f>
        <v>5200</v>
      </c>
      <c r="L16" s="33">
        <f>[1]Custos!$H$5+[1]Custos!$H$7+ROUNDUP(L12/[1]Custos!$L$6,0)*[1]Custos!$H$6</f>
        <v>5200</v>
      </c>
      <c r="M16" s="33">
        <f>[1]Custos!$H$5+[1]Custos!$H$7+ROUNDUP(M12/[1]Custos!$L$6,0)*[1]Custos!$H$6</f>
        <v>5200</v>
      </c>
      <c r="N16" s="4"/>
    </row>
    <row r="17" spans="1:14" x14ac:dyDescent="0.25">
      <c r="A17" s="1" t="s">
        <v>3</v>
      </c>
      <c r="B17" s="33">
        <f>[1]Custos!$J$16</f>
        <v>1875</v>
      </c>
      <c r="C17" s="33">
        <f>[1]Custos!$J$16</f>
        <v>1875</v>
      </c>
      <c r="D17" s="33">
        <f>[1]Custos!$J$16</f>
        <v>1875</v>
      </c>
      <c r="E17" s="33">
        <f>[1]Custos!$J$16</f>
        <v>1875</v>
      </c>
      <c r="F17" s="33">
        <f>[1]Custos!$J$16</f>
        <v>1875</v>
      </c>
      <c r="G17" s="33">
        <f>[1]Custos!$J$16</f>
        <v>1875</v>
      </c>
      <c r="H17" s="33">
        <f>[1]Custos!$J$16</f>
        <v>1875</v>
      </c>
      <c r="I17" s="33">
        <f>[1]Custos!$J$16</f>
        <v>1875</v>
      </c>
      <c r="J17" s="33">
        <f>[1]Custos!$J$16</f>
        <v>1875</v>
      </c>
      <c r="K17" s="33">
        <f>[1]Custos!$J$16</f>
        <v>1875</v>
      </c>
      <c r="L17" s="33">
        <f>[1]Custos!$J$16</f>
        <v>1875</v>
      </c>
      <c r="M17" s="33">
        <f>[1]Custos!$J$16</f>
        <v>1875</v>
      </c>
      <c r="N17" s="4"/>
    </row>
    <row r="18" spans="1:14" x14ac:dyDescent="0.25">
      <c r="A18" s="1" t="s">
        <v>5</v>
      </c>
      <c r="B18" s="2">
        <f>$B$4*B16</f>
        <v>1756.04</v>
      </c>
      <c r="C18" s="2">
        <f t="shared" ref="C18:M18" si="2">$B$4*C16</f>
        <v>1756.04</v>
      </c>
      <c r="D18" s="2">
        <f t="shared" si="2"/>
        <v>1756.04</v>
      </c>
      <c r="E18" s="2">
        <f t="shared" si="2"/>
        <v>1756.04</v>
      </c>
      <c r="F18" s="2">
        <f t="shared" si="2"/>
        <v>1756.04</v>
      </c>
      <c r="G18" s="2">
        <f t="shared" si="2"/>
        <v>1756.04</v>
      </c>
      <c r="H18" s="2">
        <f t="shared" si="2"/>
        <v>1756.04</v>
      </c>
      <c r="I18" s="2">
        <f t="shared" si="2"/>
        <v>1756.04</v>
      </c>
      <c r="J18" s="2">
        <f t="shared" si="2"/>
        <v>1756.04</v>
      </c>
      <c r="K18" s="2">
        <f t="shared" si="2"/>
        <v>1756.04</v>
      </c>
      <c r="L18" s="2">
        <f t="shared" si="2"/>
        <v>1756.04</v>
      </c>
      <c r="M18" s="2">
        <f t="shared" si="2"/>
        <v>1756.04</v>
      </c>
      <c r="N18" s="4"/>
    </row>
    <row r="19" spans="1:14" x14ac:dyDescent="0.25">
      <c r="A19" s="1" t="s">
        <v>19</v>
      </c>
      <c r="B19" s="2">
        <f>SUM(B15:B18)</f>
        <v>15631.039999999997</v>
      </c>
      <c r="C19" s="2">
        <f t="shared" ref="C19:M19" si="3">SUM(C15:C18)</f>
        <v>15631.039999999997</v>
      </c>
      <c r="D19" s="2">
        <f t="shared" si="3"/>
        <v>15631.039999999997</v>
      </c>
      <c r="E19" s="2">
        <f t="shared" si="3"/>
        <v>15631.039999999997</v>
      </c>
      <c r="F19" s="2">
        <f t="shared" si="3"/>
        <v>22431.039999999997</v>
      </c>
      <c r="G19" s="2">
        <f t="shared" si="3"/>
        <v>22431.039999999997</v>
      </c>
      <c r="H19" s="2">
        <f t="shared" si="3"/>
        <v>22431.039999999997</v>
      </c>
      <c r="I19" s="2">
        <f t="shared" si="3"/>
        <v>29231.039999999997</v>
      </c>
      <c r="J19" s="2">
        <f t="shared" si="3"/>
        <v>22431.039999999997</v>
      </c>
      <c r="K19" s="2">
        <f t="shared" si="3"/>
        <v>22431.039999999997</v>
      </c>
      <c r="L19" s="2">
        <f t="shared" si="3"/>
        <v>22431.039999999997</v>
      </c>
      <c r="M19" s="2">
        <f t="shared" si="3"/>
        <v>22431.039999999997</v>
      </c>
      <c r="N19" s="4"/>
    </row>
    <row r="20" spans="1:14" x14ac:dyDescent="0.25">
      <c r="A20" s="1" t="s">
        <v>20</v>
      </c>
      <c r="B20" s="2">
        <f>B19</f>
        <v>15631.039999999997</v>
      </c>
      <c r="C20" s="2">
        <f>C19+B20</f>
        <v>31262.079999999994</v>
      </c>
      <c r="D20" s="2">
        <f t="shared" ref="D20:M20" si="4">D19+C20</f>
        <v>46893.119999999995</v>
      </c>
      <c r="E20" s="2">
        <f t="shared" si="4"/>
        <v>62524.159999999989</v>
      </c>
      <c r="F20" s="2">
        <f t="shared" si="4"/>
        <v>84955.199999999983</v>
      </c>
      <c r="G20" s="2">
        <f t="shared" si="4"/>
        <v>107386.23999999998</v>
      </c>
      <c r="H20" s="2">
        <f t="shared" si="4"/>
        <v>129817.27999999997</v>
      </c>
      <c r="I20" s="2">
        <f t="shared" si="4"/>
        <v>159048.31999999998</v>
      </c>
      <c r="J20" s="2">
        <f t="shared" si="4"/>
        <v>181479.36</v>
      </c>
      <c r="K20" s="2">
        <f t="shared" si="4"/>
        <v>203910.39999999999</v>
      </c>
      <c r="L20" s="2">
        <f t="shared" si="4"/>
        <v>226341.44</v>
      </c>
      <c r="M20" s="2">
        <f t="shared" si="4"/>
        <v>248772.48000000001</v>
      </c>
      <c r="N20" s="4"/>
    </row>
    <row r="21" spans="1:14" x14ac:dyDescent="0.25">
      <c r="A21" s="16" t="s">
        <v>15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4" x14ac:dyDescent="0.25">
      <c r="A22" s="1" t="s">
        <v>18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4" x14ac:dyDescent="0.25">
      <c r="A23" s="1" t="s">
        <v>16</v>
      </c>
      <c r="B23" s="2">
        <f>B1*$B$5</f>
        <v>0</v>
      </c>
      <c r="C23" s="2">
        <f>C1*$B$5</f>
        <v>4500</v>
      </c>
      <c r="D23" s="2">
        <f>D1*$B$5</f>
        <v>9000</v>
      </c>
      <c r="E23" s="2">
        <f>E1*$B$5</f>
        <v>16500</v>
      </c>
      <c r="F23" s="2">
        <f>F1*$B$5</f>
        <v>24000</v>
      </c>
      <c r="G23" s="2">
        <f>G1*$B$5</f>
        <v>30000</v>
      </c>
      <c r="H23" s="2">
        <f>H1*$B$5</f>
        <v>30000</v>
      </c>
      <c r="I23" s="2">
        <f>I1*$B$5</f>
        <v>36000</v>
      </c>
      <c r="J23" s="2">
        <f>J1*$B$5</f>
        <v>33000</v>
      </c>
      <c r="K23" s="2">
        <f>K1*$B$5</f>
        <v>28500</v>
      </c>
      <c r="L23" s="2">
        <f>L1*$B$5</f>
        <v>36000</v>
      </c>
      <c r="M23" s="2">
        <f>M1*$B$5</f>
        <v>34500</v>
      </c>
    </row>
    <row r="24" spans="1:14" x14ac:dyDescent="0.25">
      <c r="A24" s="1" t="s">
        <v>0</v>
      </c>
      <c r="B24" s="15">
        <f>SUM(B22:B23)</f>
        <v>0</v>
      </c>
      <c r="C24" s="15">
        <f t="shared" ref="C24:M24" si="5">SUM(C22:C23)</f>
        <v>4500</v>
      </c>
      <c r="D24" s="15">
        <f t="shared" si="5"/>
        <v>9000</v>
      </c>
      <c r="E24" s="15">
        <f t="shared" si="5"/>
        <v>16500</v>
      </c>
      <c r="F24" s="15">
        <f t="shared" si="5"/>
        <v>24000</v>
      </c>
      <c r="G24" s="15">
        <f t="shared" si="5"/>
        <v>30000</v>
      </c>
      <c r="H24" s="15">
        <f t="shared" si="5"/>
        <v>30000</v>
      </c>
      <c r="I24" s="15">
        <f t="shared" si="5"/>
        <v>36000</v>
      </c>
      <c r="J24" s="15">
        <f t="shared" si="5"/>
        <v>33000</v>
      </c>
      <c r="K24" s="15">
        <f t="shared" si="5"/>
        <v>28500</v>
      </c>
      <c r="L24" s="15">
        <f t="shared" si="5"/>
        <v>36000</v>
      </c>
      <c r="M24" s="15">
        <f t="shared" si="5"/>
        <v>34500</v>
      </c>
    </row>
    <row r="25" spans="1:14" x14ac:dyDescent="0.25">
      <c r="A25" s="1" t="s">
        <v>34</v>
      </c>
      <c r="B25" s="15">
        <f>B24</f>
        <v>0</v>
      </c>
      <c r="C25" s="15">
        <f>C24+B25</f>
        <v>4500</v>
      </c>
      <c r="D25" s="15">
        <f t="shared" ref="D25:M25" si="6">D24+C25</f>
        <v>13500</v>
      </c>
      <c r="E25" s="15">
        <f t="shared" si="6"/>
        <v>30000</v>
      </c>
      <c r="F25" s="15">
        <f t="shared" si="6"/>
        <v>54000</v>
      </c>
      <c r="G25" s="15">
        <f t="shared" si="6"/>
        <v>84000</v>
      </c>
      <c r="H25" s="15">
        <f t="shared" si="6"/>
        <v>114000</v>
      </c>
      <c r="I25" s="15">
        <f t="shared" si="6"/>
        <v>150000</v>
      </c>
      <c r="J25" s="15">
        <f t="shared" si="6"/>
        <v>183000</v>
      </c>
      <c r="K25" s="15">
        <f t="shared" si="6"/>
        <v>211500</v>
      </c>
      <c r="L25" s="15">
        <f t="shared" si="6"/>
        <v>247500</v>
      </c>
      <c r="M25" s="15">
        <f t="shared" si="6"/>
        <v>282000</v>
      </c>
    </row>
    <row r="26" spans="1:14" x14ac:dyDescent="0.25">
      <c r="A26" s="1" t="s">
        <v>8</v>
      </c>
      <c r="B26" s="2">
        <f>HLOOKUP($M$25,$B$6:$G$7,2)*B24</f>
        <v>0</v>
      </c>
      <c r="C26" s="2">
        <f t="shared" ref="C26:M26" si="7">HLOOKUP($M$25,$B$6:$G$7,2)*C24</f>
        <v>246.15</v>
      </c>
      <c r="D26" s="2">
        <f t="shared" si="7"/>
        <v>492.3</v>
      </c>
      <c r="E26" s="2">
        <f t="shared" si="7"/>
        <v>902.55</v>
      </c>
      <c r="F26" s="2">
        <f t="shared" si="7"/>
        <v>1312.8</v>
      </c>
      <c r="G26" s="2">
        <f t="shared" si="7"/>
        <v>1641</v>
      </c>
      <c r="H26" s="2">
        <f t="shared" si="7"/>
        <v>1641</v>
      </c>
      <c r="I26" s="2">
        <f t="shared" si="7"/>
        <v>1969.2</v>
      </c>
      <c r="J26" s="2">
        <f t="shared" si="7"/>
        <v>1805.1</v>
      </c>
      <c r="K26" s="2">
        <f t="shared" si="7"/>
        <v>1558.95</v>
      </c>
      <c r="L26" s="2">
        <f t="shared" si="7"/>
        <v>1969.2</v>
      </c>
      <c r="M26" s="2">
        <f t="shared" si="7"/>
        <v>1887.1499999999999</v>
      </c>
    </row>
    <row r="27" spans="1:14" x14ac:dyDescent="0.25">
      <c r="A27" s="1" t="s">
        <v>28</v>
      </c>
      <c r="B27" s="2">
        <f>B24-B26</f>
        <v>0</v>
      </c>
      <c r="C27" s="2">
        <f t="shared" ref="C27:M27" si="8">C24-C26</f>
        <v>4253.8500000000004</v>
      </c>
      <c r="D27" s="2">
        <f t="shared" si="8"/>
        <v>8507.7000000000007</v>
      </c>
      <c r="E27" s="2">
        <f t="shared" si="8"/>
        <v>15597.45</v>
      </c>
      <c r="F27" s="2">
        <f t="shared" si="8"/>
        <v>22687.200000000001</v>
      </c>
      <c r="G27" s="2">
        <f t="shared" si="8"/>
        <v>28359</v>
      </c>
      <c r="H27" s="2">
        <f t="shared" si="8"/>
        <v>28359</v>
      </c>
      <c r="I27" s="2">
        <f t="shared" si="8"/>
        <v>34030.800000000003</v>
      </c>
      <c r="J27" s="2">
        <f t="shared" si="8"/>
        <v>31194.9</v>
      </c>
      <c r="K27" s="2">
        <f t="shared" si="8"/>
        <v>26941.05</v>
      </c>
      <c r="L27" s="2">
        <f t="shared" si="8"/>
        <v>34030.800000000003</v>
      </c>
      <c r="M27" s="2">
        <f t="shared" si="8"/>
        <v>32612.85</v>
      </c>
    </row>
    <row r="28" spans="1:14" x14ac:dyDescent="0.25">
      <c r="A28" s="1" t="s">
        <v>27</v>
      </c>
      <c r="B28" s="2">
        <f>B27</f>
        <v>0</v>
      </c>
      <c r="C28" s="2">
        <f>C27+B28</f>
        <v>4253.8500000000004</v>
      </c>
      <c r="D28" s="2">
        <f t="shared" ref="D28:M28" si="9">D27+C28</f>
        <v>12761.550000000001</v>
      </c>
      <c r="E28" s="2">
        <f t="shared" si="9"/>
        <v>28359</v>
      </c>
      <c r="F28" s="2">
        <f t="shared" si="9"/>
        <v>51046.2</v>
      </c>
      <c r="G28" s="2">
        <f t="shared" si="9"/>
        <v>79405.2</v>
      </c>
      <c r="H28" s="2">
        <f t="shared" si="9"/>
        <v>107764.2</v>
      </c>
      <c r="I28" s="2">
        <f t="shared" si="9"/>
        <v>141795</v>
      </c>
      <c r="J28" s="2">
        <f t="shared" si="9"/>
        <v>172989.9</v>
      </c>
      <c r="K28" s="2">
        <f t="shared" si="9"/>
        <v>199930.94999999998</v>
      </c>
      <c r="L28" s="2">
        <f t="shared" si="9"/>
        <v>233961.75</v>
      </c>
      <c r="M28" s="2">
        <f t="shared" si="9"/>
        <v>266574.59999999998</v>
      </c>
    </row>
    <row r="29" spans="1:14" x14ac:dyDescent="0.25">
      <c r="A29" s="17" t="s">
        <v>21</v>
      </c>
      <c r="B29" s="18">
        <f t="shared" ref="B29:M29" si="10">B27-B19</f>
        <v>-15631.039999999997</v>
      </c>
      <c r="C29" s="18">
        <f t="shared" si="10"/>
        <v>-11377.189999999997</v>
      </c>
      <c r="D29" s="18">
        <f t="shared" si="10"/>
        <v>-7123.3399999999965</v>
      </c>
      <c r="E29" s="18">
        <f t="shared" si="10"/>
        <v>-33.589999999996508</v>
      </c>
      <c r="F29" s="18">
        <f t="shared" si="10"/>
        <v>256.16000000000349</v>
      </c>
      <c r="G29" s="18">
        <f t="shared" si="10"/>
        <v>5927.9600000000028</v>
      </c>
      <c r="H29" s="18">
        <f t="shared" si="10"/>
        <v>5927.9600000000028</v>
      </c>
      <c r="I29" s="18">
        <f t="shared" si="10"/>
        <v>4799.7600000000057</v>
      </c>
      <c r="J29" s="18">
        <f t="shared" si="10"/>
        <v>8763.8600000000042</v>
      </c>
      <c r="K29" s="18">
        <f t="shared" si="10"/>
        <v>4510.010000000002</v>
      </c>
      <c r="L29" s="18">
        <f t="shared" si="10"/>
        <v>11599.760000000006</v>
      </c>
      <c r="M29" s="18">
        <f t="shared" si="10"/>
        <v>10181.810000000001</v>
      </c>
    </row>
    <row r="30" spans="1:14" x14ac:dyDescent="0.25">
      <c r="A30" s="19" t="s">
        <v>22</v>
      </c>
      <c r="B30" s="20">
        <f t="shared" ref="B30:M30" si="11">B28-B20</f>
        <v>-15631.039999999997</v>
      </c>
      <c r="C30" s="20">
        <f t="shared" si="11"/>
        <v>-27008.229999999996</v>
      </c>
      <c r="D30" s="20">
        <f t="shared" si="11"/>
        <v>-34131.569999999992</v>
      </c>
      <c r="E30" s="20">
        <f t="shared" si="11"/>
        <v>-34165.159999999989</v>
      </c>
      <c r="F30" s="20">
        <f t="shared" si="11"/>
        <v>-33908.999999999985</v>
      </c>
      <c r="G30" s="20">
        <f t="shared" si="11"/>
        <v>-27981.039999999979</v>
      </c>
      <c r="H30" s="20">
        <f t="shared" si="11"/>
        <v>-22053.079999999973</v>
      </c>
      <c r="I30" s="20">
        <f t="shared" si="11"/>
        <v>-17253.319999999978</v>
      </c>
      <c r="J30" s="20">
        <f t="shared" si="11"/>
        <v>-8489.4599999999919</v>
      </c>
      <c r="K30" s="20">
        <f t="shared" si="11"/>
        <v>-3979.4500000000116</v>
      </c>
      <c r="L30" s="20">
        <f t="shared" si="11"/>
        <v>7620.3099999999977</v>
      </c>
      <c r="M30" s="20">
        <f t="shared" si="11"/>
        <v>17802.119999999966</v>
      </c>
    </row>
    <row r="31" spans="1:14" x14ac:dyDescent="0.25">
      <c r="A31" s="21" t="s">
        <v>23</v>
      </c>
      <c r="B31" s="22" t="str">
        <f>IF(B27&lt;&gt;0,B29/B27,"-")</f>
        <v>-</v>
      </c>
      <c r="C31" s="22">
        <f t="shared" ref="C31:M31" si="12">IF(C27&lt;&gt;0,C29/C27,"-")</f>
        <v>-2.6745630428905569</v>
      </c>
      <c r="D31" s="22">
        <f t="shared" si="12"/>
        <v>-0.83728152144527845</v>
      </c>
      <c r="E31" s="22">
        <f t="shared" si="12"/>
        <v>-2.15355715197013E-3</v>
      </c>
      <c r="F31" s="22">
        <f t="shared" si="12"/>
        <v>1.1290948199866157E-2</v>
      </c>
      <c r="G31" s="22">
        <f t="shared" si="12"/>
        <v>0.2090327585598929</v>
      </c>
      <c r="H31" s="22">
        <f t="shared" si="12"/>
        <v>0.2090327585598929</v>
      </c>
      <c r="I31" s="22">
        <f t="shared" si="12"/>
        <v>0.14104164462780791</v>
      </c>
      <c r="J31" s="22">
        <f t="shared" si="12"/>
        <v>0.28093887141808449</v>
      </c>
      <c r="K31" s="22">
        <f t="shared" si="12"/>
        <v>0.16740290374725567</v>
      </c>
      <c r="L31" s="22">
        <f t="shared" si="12"/>
        <v>0.34086063213324413</v>
      </c>
      <c r="M31" s="22">
        <f t="shared" si="12"/>
        <v>0.31220239874773292</v>
      </c>
    </row>
    <row r="32" spans="1:14" s="8" customFormat="1" x14ac:dyDescent="0.25">
      <c r="A32" s="23" t="s">
        <v>24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x14ac:dyDescent="0.25">
      <c r="A33" s="1" t="s">
        <v>25</v>
      </c>
      <c r="B33" s="15">
        <f>IF(B29&lt;0,-1*B29,0)</f>
        <v>15631.039999999997</v>
      </c>
      <c r="C33" s="15">
        <f t="shared" ref="C33:M33" si="13">IF(C29&lt;0,-1*C29,0)</f>
        <v>11377.189999999997</v>
      </c>
      <c r="D33" s="15">
        <f t="shared" si="13"/>
        <v>7123.3399999999965</v>
      </c>
      <c r="E33" s="15">
        <f t="shared" si="13"/>
        <v>33.589999999996508</v>
      </c>
      <c r="F33" s="15">
        <f t="shared" si="13"/>
        <v>0</v>
      </c>
      <c r="G33" s="15">
        <f t="shared" si="13"/>
        <v>0</v>
      </c>
      <c r="H33" s="15">
        <f t="shared" si="13"/>
        <v>0</v>
      </c>
      <c r="I33" s="15">
        <f t="shared" si="13"/>
        <v>0</v>
      </c>
      <c r="J33" s="15">
        <f t="shared" si="13"/>
        <v>0</v>
      </c>
      <c r="K33" s="15">
        <f t="shared" si="13"/>
        <v>0</v>
      </c>
      <c r="L33" s="15">
        <f t="shared" si="13"/>
        <v>0</v>
      </c>
      <c r="M33" s="15">
        <f t="shared" si="13"/>
        <v>0</v>
      </c>
    </row>
    <row r="34" spans="1:13" ht="15.75" thickBot="1" x14ac:dyDescent="0.3">
      <c r="A34" s="1" t="s">
        <v>26</v>
      </c>
      <c r="B34" s="15">
        <v>0</v>
      </c>
      <c r="C34" s="15">
        <f>IF(C29&gt;0,IF(B30&lt;0,IF(C29&lt;=(-1*B30),C29,-1*B30),0),0)</f>
        <v>0</v>
      </c>
      <c r="D34" s="15">
        <f t="shared" ref="D34:M34" si="14">IF(D29&gt;0,IF(C30&lt;0,IF(D29&lt;=(-1*C30),D29,-1*C30),0),0)</f>
        <v>0</v>
      </c>
      <c r="E34" s="15">
        <f t="shared" si="14"/>
        <v>0</v>
      </c>
      <c r="F34" s="15">
        <f t="shared" si="14"/>
        <v>256.16000000000349</v>
      </c>
      <c r="G34" s="15">
        <f t="shared" si="14"/>
        <v>5927.9600000000028</v>
      </c>
      <c r="H34" s="15">
        <f t="shared" si="14"/>
        <v>5927.9600000000028</v>
      </c>
      <c r="I34" s="15">
        <f t="shared" si="14"/>
        <v>4799.7600000000057</v>
      </c>
      <c r="J34" s="15">
        <f t="shared" si="14"/>
        <v>8763.8600000000042</v>
      </c>
      <c r="K34" s="15">
        <f t="shared" si="14"/>
        <v>4510.010000000002</v>
      </c>
      <c r="L34" s="15">
        <f t="shared" si="14"/>
        <v>3979.4500000000116</v>
      </c>
      <c r="M34" s="15">
        <f t="shared" si="14"/>
        <v>0</v>
      </c>
    </row>
    <row r="35" spans="1:13" ht="15.75" thickBot="1" x14ac:dyDescent="0.3">
      <c r="A35" s="27" t="s">
        <v>32</v>
      </c>
      <c r="B35" s="28">
        <f>IF(B29-B34&gt;0,B29-B34,0)</f>
        <v>0</v>
      </c>
      <c r="C35" s="28">
        <f t="shared" ref="C35:M35" si="15">IF(C29-C34&gt;0,C29-C34,0)</f>
        <v>0</v>
      </c>
      <c r="D35" s="28">
        <f t="shared" si="15"/>
        <v>0</v>
      </c>
      <c r="E35" s="28">
        <f t="shared" si="15"/>
        <v>0</v>
      </c>
      <c r="F35" s="28">
        <f t="shared" si="15"/>
        <v>0</v>
      </c>
      <c r="G35" s="28">
        <f t="shared" si="15"/>
        <v>0</v>
      </c>
      <c r="H35" s="28">
        <f t="shared" si="15"/>
        <v>0</v>
      </c>
      <c r="I35" s="28">
        <f t="shared" si="15"/>
        <v>0</v>
      </c>
      <c r="J35" s="28">
        <f t="shared" si="15"/>
        <v>0</v>
      </c>
      <c r="K35" s="28">
        <f t="shared" si="15"/>
        <v>0</v>
      </c>
      <c r="L35" s="28">
        <f t="shared" si="15"/>
        <v>7620.309999999994</v>
      </c>
      <c r="M35" s="29">
        <f t="shared" si="15"/>
        <v>10181.810000000001</v>
      </c>
    </row>
    <row r="36" spans="1:13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</sheetData>
  <mergeCells count="1">
    <mergeCell ref="A10:M10"/>
  </mergeCells>
  <conditionalFormatting sqref="B29:M29">
    <cfRule type="cellIs" dxfId="9" priority="5" operator="lessThan">
      <formula>0</formula>
    </cfRule>
  </conditionalFormatting>
  <conditionalFormatting sqref="B30:M30">
    <cfRule type="cellIs" dxfId="8" priority="4" operator="lessThan">
      <formula>0</formula>
    </cfRule>
  </conditionalFormatting>
  <conditionalFormatting sqref="B31:M32">
    <cfRule type="cellIs" dxfId="7" priority="3" operator="lessThan">
      <formula>0</formula>
    </cfRule>
  </conditionalFormatting>
  <conditionalFormatting sqref="B13">
    <cfRule type="cellIs" dxfId="6" priority="2" operator="lessThan">
      <formula>C$2</formula>
    </cfRule>
  </conditionalFormatting>
  <conditionalFormatting sqref="C13:M13">
    <cfRule type="cellIs" dxfId="5" priority="1" operator="lessThan">
      <formula>D$2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zoomScaleNormal="100" workbookViewId="0">
      <selection activeCell="B22" sqref="B22:M22"/>
    </sheetView>
  </sheetViews>
  <sheetFormatPr defaultRowHeight="15" x14ac:dyDescent="0.25"/>
  <cols>
    <col min="1" max="1" width="23.42578125" customWidth="1"/>
    <col min="2" max="2" width="14.28515625" bestFit="1" customWidth="1"/>
    <col min="3" max="3" width="14.28515625" customWidth="1"/>
    <col min="4" max="5" width="14.28515625" bestFit="1" customWidth="1"/>
    <col min="6" max="6" width="14.42578125" customWidth="1"/>
    <col min="7" max="7" width="15.42578125" customWidth="1"/>
    <col min="8" max="8" width="17.42578125" customWidth="1"/>
    <col min="9" max="9" width="14.28515625" customWidth="1"/>
    <col min="10" max="10" width="14.42578125" customWidth="1"/>
    <col min="11" max="11" width="14.5703125" customWidth="1"/>
    <col min="12" max="12" width="14.7109375" customWidth="1"/>
    <col min="13" max="13" width="14.85546875" customWidth="1"/>
    <col min="14" max="14" width="10.28515625" customWidth="1"/>
  </cols>
  <sheetData>
    <row r="1" spans="1:14" x14ac:dyDescent="0.25">
      <c r="A1" s="10" t="s">
        <v>13</v>
      </c>
      <c r="B1" s="31">
        <v>0</v>
      </c>
      <c r="C1" s="31">
        <v>150</v>
      </c>
      <c r="D1" s="31">
        <v>270</v>
      </c>
      <c r="E1" s="31">
        <v>380</v>
      </c>
      <c r="F1" s="31">
        <v>520</v>
      </c>
      <c r="G1" s="31">
        <v>370</v>
      </c>
      <c r="H1" s="31">
        <v>420</v>
      </c>
      <c r="I1" s="31">
        <v>400</v>
      </c>
      <c r="J1" s="31">
        <v>670</v>
      </c>
      <c r="K1" s="31">
        <v>470</v>
      </c>
      <c r="L1" s="31">
        <v>330</v>
      </c>
      <c r="M1" s="31">
        <v>450</v>
      </c>
    </row>
    <row r="2" spans="1:14" x14ac:dyDescent="0.25">
      <c r="A2" s="10" t="s">
        <v>30</v>
      </c>
      <c r="B2" s="3">
        <f>B1</f>
        <v>0</v>
      </c>
      <c r="C2" s="3">
        <f>C1+B2</f>
        <v>150</v>
      </c>
      <c r="D2" s="3">
        <f t="shared" ref="D2:M2" si="0">D1+C2</f>
        <v>420</v>
      </c>
      <c r="E2" s="3">
        <f t="shared" si="0"/>
        <v>800</v>
      </c>
      <c r="F2" s="3">
        <f t="shared" si="0"/>
        <v>1320</v>
      </c>
      <c r="G2" s="3">
        <f t="shared" si="0"/>
        <v>1690</v>
      </c>
      <c r="H2" s="3">
        <f t="shared" si="0"/>
        <v>2110</v>
      </c>
      <c r="I2" s="3">
        <f t="shared" si="0"/>
        <v>2510</v>
      </c>
      <c r="J2" s="3">
        <f t="shared" si="0"/>
        <v>3180</v>
      </c>
      <c r="K2" s="3">
        <f t="shared" si="0"/>
        <v>3650</v>
      </c>
      <c r="L2" s="3">
        <f t="shared" si="0"/>
        <v>3980</v>
      </c>
      <c r="M2" s="3">
        <f t="shared" si="0"/>
        <v>4430</v>
      </c>
    </row>
    <row r="3" spans="1:14" x14ac:dyDescent="0.25">
      <c r="A3" s="6" t="s">
        <v>14</v>
      </c>
      <c r="B3">
        <f>M2/12</f>
        <v>369.16666666666669</v>
      </c>
    </row>
    <row r="4" spans="1:14" x14ac:dyDescent="0.25">
      <c r="A4" s="6" t="s">
        <v>6</v>
      </c>
      <c r="B4" s="5">
        <v>0.3377</v>
      </c>
      <c r="C4" t="s">
        <v>7</v>
      </c>
    </row>
    <row r="5" spans="1:14" x14ac:dyDescent="0.25">
      <c r="A5" s="6" t="s">
        <v>17</v>
      </c>
      <c r="B5" s="32">
        <v>150</v>
      </c>
    </row>
    <row r="6" spans="1:14" x14ac:dyDescent="0.25">
      <c r="A6" s="10" t="s">
        <v>33</v>
      </c>
      <c r="B6" s="11">
        <v>0</v>
      </c>
      <c r="C6" s="12">
        <v>180000</v>
      </c>
      <c r="D6" s="11">
        <v>360000</v>
      </c>
      <c r="E6" s="11">
        <v>540000</v>
      </c>
      <c r="F6" s="11">
        <v>720000</v>
      </c>
      <c r="G6" s="11">
        <v>900000</v>
      </c>
      <c r="H6" s="11">
        <v>1080000</v>
      </c>
      <c r="I6" t="s">
        <v>29</v>
      </c>
    </row>
    <row r="7" spans="1:14" x14ac:dyDescent="0.25">
      <c r="A7" s="10" t="s">
        <v>9</v>
      </c>
      <c r="B7" s="9">
        <v>0.04</v>
      </c>
      <c r="C7" s="9">
        <v>5.4699999999999999E-2</v>
      </c>
      <c r="D7" s="9">
        <v>6.8400000000000002E-2</v>
      </c>
      <c r="E7" s="9">
        <v>7.5399999999999995E-2</v>
      </c>
      <c r="F7" s="9">
        <v>7.5999999999999998E-2</v>
      </c>
      <c r="G7" s="9">
        <v>8.2799999999999999E-2</v>
      </c>
      <c r="H7" s="3">
        <v>8.36</v>
      </c>
    </row>
    <row r="8" spans="1:14" x14ac:dyDescent="0.25">
      <c r="B8" s="7"/>
    </row>
    <row r="9" spans="1:14" x14ac:dyDescent="0.25">
      <c r="B9" s="5"/>
    </row>
    <row r="10" spans="1:14" x14ac:dyDescent="0.25">
      <c r="A10" s="30" t="s">
        <v>10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5">
      <c r="A11" s="13" t="s">
        <v>12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</row>
    <row r="12" spans="1:14" x14ac:dyDescent="0.25">
      <c r="A12" s="13" t="s">
        <v>2</v>
      </c>
      <c r="B12" s="31">
        <v>200</v>
      </c>
      <c r="C12" s="31">
        <v>300</v>
      </c>
      <c r="D12" s="31">
        <v>400</v>
      </c>
      <c r="E12" s="31">
        <v>500</v>
      </c>
      <c r="F12" s="31">
        <v>500</v>
      </c>
      <c r="G12" s="31">
        <v>500</v>
      </c>
      <c r="H12" s="31">
        <v>500</v>
      </c>
      <c r="I12" s="31">
        <v>400</v>
      </c>
      <c r="J12" s="31">
        <v>400</v>
      </c>
      <c r="K12" s="31">
        <v>400</v>
      </c>
      <c r="L12" s="31">
        <v>400</v>
      </c>
      <c r="M12" s="31">
        <v>400</v>
      </c>
    </row>
    <row r="13" spans="1:14" x14ac:dyDescent="0.25">
      <c r="A13" s="13" t="s">
        <v>31</v>
      </c>
      <c r="B13" s="3">
        <f>B12</f>
        <v>200</v>
      </c>
      <c r="C13" s="3">
        <f>C12+B13</f>
        <v>500</v>
      </c>
      <c r="D13" s="3">
        <f t="shared" ref="D13:M13" si="1">D12+C13</f>
        <v>900</v>
      </c>
      <c r="E13" s="3">
        <f t="shared" si="1"/>
        <v>1400</v>
      </c>
      <c r="F13" s="3">
        <f t="shared" si="1"/>
        <v>1900</v>
      </c>
      <c r="G13" s="3">
        <f t="shared" si="1"/>
        <v>2400</v>
      </c>
      <c r="H13" s="3">
        <f t="shared" si="1"/>
        <v>2900</v>
      </c>
      <c r="I13" s="3">
        <f t="shared" si="1"/>
        <v>3300</v>
      </c>
      <c r="J13" s="3">
        <f t="shared" si="1"/>
        <v>3700</v>
      </c>
      <c r="K13" s="3">
        <f t="shared" si="1"/>
        <v>4100</v>
      </c>
      <c r="L13" s="3">
        <f t="shared" si="1"/>
        <v>4500</v>
      </c>
      <c r="M13" s="3">
        <f t="shared" si="1"/>
        <v>4900</v>
      </c>
      <c r="N13" s="6"/>
    </row>
    <row r="14" spans="1:14" x14ac:dyDescent="0.25">
      <c r="A14" s="14" t="s">
        <v>11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4" x14ac:dyDescent="0.25">
      <c r="A15" s="1" t="s">
        <v>4</v>
      </c>
      <c r="B15" s="33">
        <f>B12*[1]Custos!$E$13</f>
        <v>13599.999999999996</v>
      </c>
      <c r="C15" s="33">
        <f>C12*[1]Custos!$E$13</f>
        <v>20399.999999999996</v>
      </c>
      <c r="D15" s="33">
        <f>D12*[1]Custos!$E$13</f>
        <v>27199.999999999993</v>
      </c>
      <c r="E15" s="33">
        <f>E12*[1]Custos!$E$13</f>
        <v>33999.999999999993</v>
      </c>
      <c r="F15" s="33">
        <f>F12*[1]Custos!$E$13</f>
        <v>33999.999999999993</v>
      </c>
      <c r="G15" s="33">
        <f>G12*[1]Custos!$E$13</f>
        <v>33999.999999999993</v>
      </c>
      <c r="H15" s="33">
        <f>H12*[1]Custos!$E$13</f>
        <v>33999.999999999993</v>
      </c>
      <c r="I15" s="33">
        <f>I12*[1]Custos!$E$13</f>
        <v>27199.999999999993</v>
      </c>
      <c r="J15" s="33">
        <f>J12*[1]Custos!$E$13</f>
        <v>27199.999999999993</v>
      </c>
      <c r="K15" s="33">
        <f>K12*[1]Custos!$E$13</f>
        <v>27199.999999999993</v>
      </c>
      <c r="L15" s="33">
        <f>L12*[1]Custos!$E$13</f>
        <v>27199.999999999993</v>
      </c>
      <c r="M15" s="33">
        <f>M12*[1]Custos!$E$13</f>
        <v>27199.999999999993</v>
      </c>
      <c r="N15" s="4"/>
    </row>
    <row r="16" spans="1:14" x14ac:dyDescent="0.25">
      <c r="A16" s="1" t="s">
        <v>1</v>
      </c>
      <c r="B16" s="33">
        <f>[1]Custos!$H$5+[1]Custos!$H$7+ROUNDUP(B12/[1]Custos!$L$6,0)*[1]Custos!$H$6</f>
        <v>5200</v>
      </c>
      <c r="C16" s="33">
        <f>[1]Custos!$H$5+[1]Custos!$H$7+ROUNDUP(C12/[1]Custos!$L$6,0)*[1]Custos!$H$6</f>
        <v>5200</v>
      </c>
      <c r="D16" s="33">
        <f>[1]Custos!$H$5+[1]Custos!$H$7+ROUNDUP(D12/[1]Custos!$L$6,0)*[1]Custos!$H$6</f>
        <v>6400</v>
      </c>
      <c r="E16" s="33">
        <f>[1]Custos!$H$5+[1]Custos!$H$7+ROUNDUP(E12/[1]Custos!$L$6,0)*[1]Custos!$H$6</f>
        <v>6400</v>
      </c>
      <c r="F16" s="33">
        <f>[1]Custos!$H$5+[1]Custos!$H$7+ROUNDUP(F12/[1]Custos!$L$6,0)*[1]Custos!$H$6</f>
        <v>6400</v>
      </c>
      <c r="G16" s="33">
        <f>[1]Custos!$H$5+[1]Custos!$H$7+ROUNDUP(G12/[1]Custos!$L$6,0)*[1]Custos!$H$6</f>
        <v>6400</v>
      </c>
      <c r="H16" s="33">
        <f>[1]Custos!$H$5+[1]Custos!$H$7+ROUNDUP(H12/[1]Custos!$L$6,0)*[1]Custos!$H$6</f>
        <v>6400</v>
      </c>
      <c r="I16" s="33">
        <f>[1]Custos!$H$5+[1]Custos!$H$7+ROUNDUP(I12/[1]Custos!$L$6,0)*[1]Custos!$H$6</f>
        <v>6400</v>
      </c>
      <c r="J16" s="33">
        <f>[1]Custos!$H$5+[1]Custos!$H$7+ROUNDUP(J12/[1]Custos!$L$6,0)*[1]Custos!$H$6</f>
        <v>6400</v>
      </c>
      <c r="K16" s="33">
        <f>[1]Custos!$H$5+[1]Custos!$H$7+ROUNDUP(K12/[1]Custos!$L$6,0)*[1]Custos!$H$6</f>
        <v>6400</v>
      </c>
      <c r="L16" s="33">
        <f>[1]Custos!$H$5+[1]Custos!$H$7+ROUNDUP(L12/[1]Custos!$L$6,0)*[1]Custos!$H$6</f>
        <v>6400</v>
      </c>
      <c r="M16" s="33">
        <f>[1]Custos!$H$5+[1]Custos!$H$7+ROUNDUP(M12/[1]Custos!$L$6,0)*[1]Custos!$H$6</f>
        <v>6400</v>
      </c>
      <c r="N16" s="4"/>
    </row>
    <row r="17" spans="1:14" x14ac:dyDescent="0.25">
      <c r="A17" s="1" t="s">
        <v>3</v>
      </c>
      <c r="B17" s="33">
        <f>[1]Custos!$J$16</f>
        <v>1875</v>
      </c>
      <c r="C17" s="33">
        <f>[1]Custos!$J$16</f>
        <v>1875</v>
      </c>
      <c r="D17" s="33">
        <f>[1]Custos!$J$16</f>
        <v>1875</v>
      </c>
      <c r="E17" s="33">
        <f>[1]Custos!$J$16</f>
        <v>1875</v>
      </c>
      <c r="F17" s="33">
        <f>[1]Custos!$J$16</f>
        <v>1875</v>
      </c>
      <c r="G17" s="33">
        <f>[1]Custos!$J$16</f>
        <v>1875</v>
      </c>
      <c r="H17" s="33">
        <f>[1]Custos!$J$16</f>
        <v>1875</v>
      </c>
      <c r="I17" s="33">
        <f>[1]Custos!$J$16</f>
        <v>1875</v>
      </c>
      <c r="J17" s="33">
        <f>[1]Custos!$J$16</f>
        <v>1875</v>
      </c>
      <c r="K17" s="33">
        <f>[1]Custos!$J$16</f>
        <v>1875</v>
      </c>
      <c r="L17" s="33">
        <f>[1]Custos!$J$16</f>
        <v>1875</v>
      </c>
      <c r="M17" s="33">
        <f>[1]Custos!$J$16</f>
        <v>1875</v>
      </c>
      <c r="N17" s="4"/>
    </row>
    <row r="18" spans="1:14" x14ac:dyDescent="0.25">
      <c r="A18" s="1" t="s">
        <v>5</v>
      </c>
      <c r="B18" s="2">
        <f>$B$4*B16</f>
        <v>1756.04</v>
      </c>
      <c r="C18" s="2">
        <f t="shared" ref="C18:M18" si="2">$B$4*C16</f>
        <v>1756.04</v>
      </c>
      <c r="D18" s="2">
        <f t="shared" si="2"/>
        <v>2161.2800000000002</v>
      </c>
      <c r="E18" s="2">
        <f t="shared" si="2"/>
        <v>2161.2800000000002</v>
      </c>
      <c r="F18" s="2">
        <f t="shared" si="2"/>
        <v>2161.2800000000002</v>
      </c>
      <c r="G18" s="2">
        <f t="shared" si="2"/>
        <v>2161.2800000000002</v>
      </c>
      <c r="H18" s="2">
        <f t="shared" si="2"/>
        <v>2161.2800000000002</v>
      </c>
      <c r="I18" s="2">
        <f t="shared" si="2"/>
        <v>2161.2800000000002</v>
      </c>
      <c r="J18" s="2">
        <f t="shared" si="2"/>
        <v>2161.2800000000002</v>
      </c>
      <c r="K18" s="2">
        <f t="shared" si="2"/>
        <v>2161.2800000000002</v>
      </c>
      <c r="L18" s="2">
        <f t="shared" si="2"/>
        <v>2161.2800000000002</v>
      </c>
      <c r="M18" s="2">
        <f t="shared" si="2"/>
        <v>2161.2800000000002</v>
      </c>
      <c r="N18" s="4"/>
    </row>
    <row r="19" spans="1:14" x14ac:dyDescent="0.25">
      <c r="A19" s="1" t="s">
        <v>19</v>
      </c>
      <c r="B19" s="2">
        <f>SUM(B15:B18)</f>
        <v>22431.039999999997</v>
      </c>
      <c r="C19" s="2">
        <f t="shared" ref="C19:M19" si="3">SUM(C15:C18)</f>
        <v>29231.039999999997</v>
      </c>
      <c r="D19" s="2">
        <f t="shared" si="3"/>
        <v>37636.279999999992</v>
      </c>
      <c r="E19" s="2">
        <f t="shared" si="3"/>
        <v>44436.279999999992</v>
      </c>
      <c r="F19" s="2">
        <f t="shared" si="3"/>
        <v>44436.279999999992</v>
      </c>
      <c r="G19" s="2">
        <f t="shared" si="3"/>
        <v>44436.279999999992</v>
      </c>
      <c r="H19" s="2">
        <f t="shared" si="3"/>
        <v>44436.279999999992</v>
      </c>
      <c r="I19" s="2">
        <f t="shared" si="3"/>
        <v>37636.279999999992</v>
      </c>
      <c r="J19" s="2">
        <f t="shared" si="3"/>
        <v>37636.279999999992</v>
      </c>
      <c r="K19" s="2">
        <f t="shared" si="3"/>
        <v>37636.279999999992</v>
      </c>
      <c r="L19" s="2">
        <f t="shared" si="3"/>
        <v>37636.279999999992</v>
      </c>
      <c r="M19" s="2">
        <f t="shared" si="3"/>
        <v>37636.279999999992</v>
      </c>
      <c r="N19" s="4"/>
    </row>
    <row r="20" spans="1:14" x14ac:dyDescent="0.25">
      <c r="A20" s="1" t="s">
        <v>20</v>
      </c>
      <c r="B20" s="2">
        <f>B19</f>
        <v>22431.039999999997</v>
      </c>
      <c r="C20" s="2">
        <f>C19+B20</f>
        <v>51662.079999999994</v>
      </c>
      <c r="D20" s="2">
        <f t="shared" ref="D20:M20" si="4">D19+C20</f>
        <v>89298.359999999986</v>
      </c>
      <c r="E20" s="2">
        <f t="shared" si="4"/>
        <v>133734.63999999998</v>
      </c>
      <c r="F20" s="2">
        <f t="shared" si="4"/>
        <v>178170.91999999998</v>
      </c>
      <c r="G20" s="2">
        <f t="shared" si="4"/>
        <v>222607.19999999998</v>
      </c>
      <c r="H20" s="2">
        <f t="shared" si="4"/>
        <v>267043.48</v>
      </c>
      <c r="I20" s="2">
        <f t="shared" si="4"/>
        <v>304679.75999999995</v>
      </c>
      <c r="J20" s="2">
        <f t="shared" si="4"/>
        <v>342316.03999999992</v>
      </c>
      <c r="K20" s="2">
        <f t="shared" si="4"/>
        <v>379952.31999999989</v>
      </c>
      <c r="L20" s="2">
        <f t="shared" si="4"/>
        <v>417588.59999999986</v>
      </c>
      <c r="M20" s="2">
        <f t="shared" si="4"/>
        <v>455224.87999999983</v>
      </c>
      <c r="N20" s="4"/>
    </row>
    <row r="21" spans="1:14" x14ac:dyDescent="0.25">
      <c r="A21" s="16" t="s">
        <v>15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4" x14ac:dyDescent="0.25">
      <c r="A22" s="1" t="s">
        <v>18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4" x14ac:dyDescent="0.25">
      <c r="A23" s="1" t="s">
        <v>16</v>
      </c>
      <c r="B23" s="2">
        <f>B1*$B$5</f>
        <v>0</v>
      </c>
      <c r="C23" s="2">
        <f>C1*$B$5</f>
        <v>22500</v>
      </c>
      <c r="D23" s="2">
        <f>D1*$B$5</f>
        <v>40500</v>
      </c>
      <c r="E23" s="2">
        <f>E1*$B$5</f>
        <v>57000</v>
      </c>
      <c r="F23" s="2">
        <f>F1*$B$5</f>
        <v>78000</v>
      </c>
      <c r="G23" s="2">
        <f>G1*$B$5</f>
        <v>55500</v>
      </c>
      <c r="H23" s="2">
        <f>H1*$B$5</f>
        <v>63000</v>
      </c>
      <c r="I23" s="2">
        <f>I1*$B$5</f>
        <v>60000</v>
      </c>
      <c r="J23" s="2">
        <f>J1*$B$5</f>
        <v>100500</v>
      </c>
      <c r="K23" s="2">
        <f>K1*$B$5</f>
        <v>70500</v>
      </c>
      <c r="L23" s="2">
        <f>L1*$B$5</f>
        <v>49500</v>
      </c>
      <c r="M23" s="2">
        <f>M1*$B$5</f>
        <v>67500</v>
      </c>
    </row>
    <row r="24" spans="1:14" x14ac:dyDescent="0.25">
      <c r="A24" s="1" t="s">
        <v>0</v>
      </c>
      <c r="B24" s="15">
        <f>SUM(B22:B23)</f>
        <v>0</v>
      </c>
      <c r="C24" s="15">
        <f t="shared" ref="C24:M24" si="5">SUM(C22:C23)</f>
        <v>22500</v>
      </c>
      <c r="D24" s="15">
        <f t="shared" si="5"/>
        <v>40500</v>
      </c>
      <c r="E24" s="15">
        <f t="shared" si="5"/>
        <v>57000</v>
      </c>
      <c r="F24" s="15">
        <f t="shared" si="5"/>
        <v>78000</v>
      </c>
      <c r="G24" s="15">
        <f t="shared" si="5"/>
        <v>55500</v>
      </c>
      <c r="H24" s="15">
        <f t="shared" si="5"/>
        <v>63000</v>
      </c>
      <c r="I24" s="15">
        <f t="shared" si="5"/>
        <v>60000</v>
      </c>
      <c r="J24" s="15">
        <f t="shared" si="5"/>
        <v>100500</v>
      </c>
      <c r="K24" s="15">
        <f t="shared" si="5"/>
        <v>70500</v>
      </c>
      <c r="L24" s="15">
        <f t="shared" si="5"/>
        <v>49500</v>
      </c>
      <c r="M24" s="15">
        <f t="shared" si="5"/>
        <v>67500</v>
      </c>
    </row>
    <row r="25" spans="1:14" x14ac:dyDescent="0.25">
      <c r="A25" s="1" t="s">
        <v>34</v>
      </c>
      <c r="B25" s="15">
        <f>B24</f>
        <v>0</v>
      </c>
      <c r="C25" s="15">
        <f>C24+B25</f>
        <v>22500</v>
      </c>
      <c r="D25" s="15">
        <f t="shared" ref="D25:M25" si="6">D24+C25</f>
        <v>63000</v>
      </c>
      <c r="E25" s="15">
        <f t="shared" si="6"/>
        <v>120000</v>
      </c>
      <c r="F25" s="15">
        <f t="shared" si="6"/>
        <v>198000</v>
      </c>
      <c r="G25" s="15">
        <f t="shared" si="6"/>
        <v>253500</v>
      </c>
      <c r="H25" s="15">
        <f t="shared" si="6"/>
        <v>316500</v>
      </c>
      <c r="I25" s="15">
        <f t="shared" si="6"/>
        <v>376500</v>
      </c>
      <c r="J25" s="15">
        <f t="shared" si="6"/>
        <v>477000</v>
      </c>
      <c r="K25" s="15">
        <f t="shared" si="6"/>
        <v>547500</v>
      </c>
      <c r="L25" s="15">
        <f t="shared" si="6"/>
        <v>597000</v>
      </c>
      <c r="M25" s="15">
        <f t="shared" si="6"/>
        <v>664500</v>
      </c>
    </row>
    <row r="26" spans="1:14" x14ac:dyDescent="0.25">
      <c r="A26" s="1" t="s">
        <v>8</v>
      </c>
      <c r="B26" s="2">
        <f>HLOOKUP($M$25,$B$6:$G$7,2)*B24</f>
        <v>0</v>
      </c>
      <c r="C26" s="2">
        <f t="shared" ref="C26:M26" si="7">HLOOKUP($M$25,$B$6:$G$7,2)*C24</f>
        <v>1696.4999999999998</v>
      </c>
      <c r="D26" s="2">
        <f t="shared" si="7"/>
        <v>3053.7</v>
      </c>
      <c r="E26" s="2">
        <f t="shared" si="7"/>
        <v>4297.7999999999993</v>
      </c>
      <c r="F26" s="2">
        <f t="shared" si="7"/>
        <v>5881.2</v>
      </c>
      <c r="G26" s="2">
        <f t="shared" si="7"/>
        <v>4184.7</v>
      </c>
      <c r="H26" s="2">
        <f t="shared" si="7"/>
        <v>4750.2</v>
      </c>
      <c r="I26" s="2">
        <f t="shared" si="7"/>
        <v>4524</v>
      </c>
      <c r="J26" s="2">
        <f t="shared" si="7"/>
        <v>7577.7</v>
      </c>
      <c r="K26" s="2">
        <f t="shared" si="7"/>
        <v>5315.7</v>
      </c>
      <c r="L26" s="2">
        <f t="shared" si="7"/>
        <v>3732.2999999999997</v>
      </c>
      <c r="M26" s="2">
        <f t="shared" si="7"/>
        <v>5089.5</v>
      </c>
    </row>
    <row r="27" spans="1:14" x14ac:dyDescent="0.25">
      <c r="A27" s="1" t="s">
        <v>28</v>
      </c>
      <c r="B27" s="2">
        <f>B24-B26</f>
        <v>0</v>
      </c>
      <c r="C27" s="2">
        <f t="shared" ref="C27:M27" si="8">C24-C26</f>
        <v>20803.5</v>
      </c>
      <c r="D27" s="2">
        <f t="shared" si="8"/>
        <v>37446.300000000003</v>
      </c>
      <c r="E27" s="2">
        <f t="shared" si="8"/>
        <v>52702.2</v>
      </c>
      <c r="F27" s="2">
        <f t="shared" si="8"/>
        <v>72118.8</v>
      </c>
      <c r="G27" s="2">
        <f t="shared" si="8"/>
        <v>51315.3</v>
      </c>
      <c r="H27" s="2">
        <f t="shared" si="8"/>
        <v>58249.8</v>
      </c>
      <c r="I27" s="2">
        <f t="shared" si="8"/>
        <v>55476</v>
      </c>
      <c r="J27" s="2">
        <f t="shared" si="8"/>
        <v>92922.3</v>
      </c>
      <c r="K27" s="2">
        <f t="shared" si="8"/>
        <v>65184.3</v>
      </c>
      <c r="L27" s="2">
        <f t="shared" si="8"/>
        <v>45767.7</v>
      </c>
      <c r="M27" s="2">
        <f t="shared" si="8"/>
        <v>62410.5</v>
      </c>
    </row>
    <row r="28" spans="1:14" x14ac:dyDescent="0.25">
      <c r="A28" s="1" t="s">
        <v>27</v>
      </c>
      <c r="B28" s="2">
        <f>B27</f>
        <v>0</v>
      </c>
      <c r="C28" s="2">
        <f>C27+B28</f>
        <v>20803.5</v>
      </c>
      <c r="D28" s="2">
        <f t="shared" ref="D28:M28" si="9">D27+C28</f>
        <v>58249.8</v>
      </c>
      <c r="E28" s="2">
        <f t="shared" si="9"/>
        <v>110952</v>
      </c>
      <c r="F28" s="2">
        <f t="shared" si="9"/>
        <v>183070.8</v>
      </c>
      <c r="G28" s="2">
        <f t="shared" si="9"/>
        <v>234386.09999999998</v>
      </c>
      <c r="H28" s="2">
        <f t="shared" si="9"/>
        <v>292635.89999999997</v>
      </c>
      <c r="I28" s="2">
        <f t="shared" si="9"/>
        <v>348111.89999999997</v>
      </c>
      <c r="J28" s="2">
        <f t="shared" si="9"/>
        <v>441034.19999999995</v>
      </c>
      <c r="K28" s="2">
        <f t="shared" si="9"/>
        <v>506218.49999999994</v>
      </c>
      <c r="L28" s="2">
        <f t="shared" si="9"/>
        <v>551986.19999999995</v>
      </c>
      <c r="M28" s="2">
        <f t="shared" si="9"/>
        <v>614396.69999999995</v>
      </c>
    </row>
    <row r="29" spans="1:14" x14ac:dyDescent="0.25">
      <c r="A29" s="17" t="s">
        <v>21</v>
      </c>
      <c r="B29" s="18">
        <f t="shared" ref="B29:M29" si="10">B27-B19</f>
        <v>-22431.039999999997</v>
      </c>
      <c r="C29" s="18">
        <f t="shared" si="10"/>
        <v>-8427.5399999999972</v>
      </c>
      <c r="D29" s="18">
        <f t="shared" si="10"/>
        <v>-189.97999999998865</v>
      </c>
      <c r="E29" s="18">
        <f t="shared" si="10"/>
        <v>8265.9200000000055</v>
      </c>
      <c r="F29" s="18">
        <f t="shared" si="10"/>
        <v>27682.520000000011</v>
      </c>
      <c r="G29" s="18">
        <f t="shared" si="10"/>
        <v>6879.0200000000114</v>
      </c>
      <c r="H29" s="18">
        <f t="shared" si="10"/>
        <v>13813.520000000011</v>
      </c>
      <c r="I29" s="18">
        <f t="shared" si="10"/>
        <v>17839.720000000008</v>
      </c>
      <c r="J29" s="18">
        <f t="shared" si="10"/>
        <v>55286.020000000011</v>
      </c>
      <c r="K29" s="18">
        <f t="shared" si="10"/>
        <v>27548.020000000011</v>
      </c>
      <c r="L29" s="18">
        <f t="shared" si="10"/>
        <v>8131.4200000000055</v>
      </c>
      <c r="M29" s="18">
        <f t="shared" si="10"/>
        <v>24774.220000000008</v>
      </c>
    </row>
    <row r="30" spans="1:14" x14ac:dyDescent="0.25">
      <c r="A30" s="19" t="s">
        <v>22</v>
      </c>
      <c r="B30" s="20">
        <f t="shared" ref="B30:M30" si="11">B28-B20</f>
        <v>-22431.039999999997</v>
      </c>
      <c r="C30" s="20">
        <f t="shared" si="11"/>
        <v>-30858.579999999994</v>
      </c>
      <c r="D30" s="20">
        <f t="shared" si="11"/>
        <v>-31048.559999999983</v>
      </c>
      <c r="E30" s="20">
        <f t="shared" si="11"/>
        <v>-22782.639999999985</v>
      </c>
      <c r="F30" s="20">
        <f t="shared" si="11"/>
        <v>4899.8800000000047</v>
      </c>
      <c r="G30" s="20">
        <f t="shared" si="11"/>
        <v>11778.899999999994</v>
      </c>
      <c r="H30" s="20">
        <f t="shared" si="11"/>
        <v>25592.419999999984</v>
      </c>
      <c r="I30" s="20">
        <f t="shared" si="11"/>
        <v>43432.140000000014</v>
      </c>
      <c r="J30" s="20">
        <f t="shared" si="11"/>
        <v>98718.160000000033</v>
      </c>
      <c r="K30" s="20">
        <f t="shared" si="11"/>
        <v>126266.18000000005</v>
      </c>
      <c r="L30" s="20">
        <f t="shared" si="11"/>
        <v>134397.60000000009</v>
      </c>
      <c r="M30" s="20">
        <f t="shared" si="11"/>
        <v>159171.82000000012</v>
      </c>
    </row>
    <row r="31" spans="1:14" x14ac:dyDescent="0.25">
      <c r="A31" s="21" t="s">
        <v>23</v>
      </c>
      <c r="B31" s="22" t="str">
        <f>IF(B27&lt;&gt;0,B29/B27,"-")</f>
        <v>-</v>
      </c>
      <c r="C31" s="22">
        <f t="shared" ref="C31:M31" si="12">IF(C27&lt;&gt;0,C29/C27,"-")</f>
        <v>-0.40510202610137702</v>
      </c>
      <c r="D31" s="22">
        <f t="shared" si="12"/>
        <v>-5.073398439898966E-3</v>
      </c>
      <c r="E31" s="22">
        <f t="shared" si="12"/>
        <v>0.15684202936499816</v>
      </c>
      <c r="F31" s="22">
        <f t="shared" si="12"/>
        <v>0.38384609838211409</v>
      </c>
      <c r="G31" s="22">
        <f t="shared" si="12"/>
        <v>0.1340539761045928</v>
      </c>
      <c r="H31" s="22">
        <f t="shared" si="12"/>
        <v>0.23714278847309364</v>
      </c>
      <c r="I31" s="22">
        <f t="shared" si="12"/>
        <v>0.32157545605306814</v>
      </c>
      <c r="J31" s="22">
        <f t="shared" si="12"/>
        <v>0.59497042152421975</v>
      </c>
      <c r="K31" s="22">
        <f t="shared" si="12"/>
        <v>0.42261740940686654</v>
      </c>
      <c r="L31" s="22">
        <f t="shared" si="12"/>
        <v>0.17766721945826436</v>
      </c>
      <c r="M31" s="22">
        <f t="shared" si="12"/>
        <v>0.39695596093606056</v>
      </c>
    </row>
    <row r="32" spans="1:14" s="8" customFormat="1" x14ac:dyDescent="0.25">
      <c r="A32" s="23" t="s">
        <v>24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x14ac:dyDescent="0.25">
      <c r="A33" s="1" t="s">
        <v>25</v>
      </c>
      <c r="B33" s="15">
        <f>IF(B29&lt;0,-1*B29,0)</f>
        <v>22431.039999999997</v>
      </c>
      <c r="C33" s="15">
        <f t="shared" ref="C33:M33" si="13">IF(C29&lt;0,-1*C29,0)</f>
        <v>8427.5399999999972</v>
      </c>
      <c r="D33" s="15">
        <f t="shared" si="13"/>
        <v>189.97999999998865</v>
      </c>
      <c r="E33" s="15">
        <f t="shared" si="13"/>
        <v>0</v>
      </c>
      <c r="F33" s="15">
        <f t="shared" si="13"/>
        <v>0</v>
      </c>
      <c r="G33" s="15">
        <f t="shared" si="13"/>
        <v>0</v>
      </c>
      <c r="H33" s="15">
        <f t="shared" si="13"/>
        <v>0</v>
      </c>
      <c r="I33" s="15">
        <f t="shared" si="13"/>
        <v>0</v>
      </c>
      <c r="J33" s="15">
        <f t="shared" si="13"/>
        <v>0</v>
      </c>
      <c r="K33" s="15">
        <f t="shared" si="13"/>
        <v>0</v>
      </c>
      <c r="L33" s="15">
        <f t="shared" si="13"/>
        <v>0</v>
      </c>
      <c r="M33" s="15">
        <f t="shared" si="13"/>
        <v>0</v>
      </c>
    </row>
    <row r="34" spans="1:13" ht="15.75" thickBot="1" x14ac:dyDescent="0.3">
      <c r="A34" s="1" t="s">
        <v>26</v>
      </c>
      <c r="B34" s="15">
        <v>0</v>
      </c>
      <c r="C34" s="15">
        <f>IF(C29&gt;0,IF(B30&lt;0,IF(C29&lt;=(-1*B30),C29,-1*B30),0),0)</f>
        <v>0</v>
      </c>
      <c r="D34" s="15">
        <f t="shared" ref="D34:M34" si="14">IF(D29&gt;0,IF(C30&lt;0,IF(D29&lt;=(-1*C30),D29,-1*C30),0),0)</f>
        <v>0</v>
      </c>
      <c r="E34" s="15">
        <f t="shared" si="14"/>
        <v>8265.9200000000055</v>
      </c>
      <c r="F34" s="15">
        <f t="shared" si="14"/>
        <v>22782.639999999985</v>
      </c>
      <c r="G34" s="15">
        <f t="shared" si="14"/>
        <v>0</v>
      </c>
      <c r="H34" s="15">
        <f t="shared" si="14"/>
        <v>0</v>
      </c>
      <c r="I34" s="15">
        <f t="shared" si="14"/>
        <v>0</v>
      </c>
      <c r="J34" s="15">
        <f t="shared" si="14"/>
        <v>0</v>
      </c>
      <c r="K34" s="15">
        <f t="shared" si="14"/>
        <v>0</v>
      </c>
      <c r="L34" s="15">
        <f t="shared" si="14"/>
        <v>0</v>
      </c>
      <c r="M34" s="15">
        <f t="shared" si="14"/>
        <v>0</v>
      </c>
    </row>
    <row r="35" spans="1:13" ht="15.75" thickBot="1" x14ac:dyDescent="0.3">
      <c r="A35" s="27" t="s">
        <v>32</v>
      </c>
      <c r="B35" s="28">
        <f>IF(B29-B34&gt;0,B29-B34,0)</f>
        <v>0</v>
      </c>
      <c r="C35" s="28">
        <f t="shared" ref="C35:M35" si="15">IF(C29-C34&gt;0,C29-C34,0)</f>
        <v>0</v>
      </c>
      <c r="D35" s="28">
        <f t="shared" si="15"/>
        <v>0</v>
      </c>
      <c r="E35" s="28">
        <f t="shared" si="15"/>
        <v>0</v>
      </c>
      <c r="F35" s="28">
        <f t="shared" si="15"/>
        <v>4899.8800000000265</v>
      </c>
      <c r="G35" s="28">
        <f t="shared" si="15"/>
        <v>6879.0200000000114</v>
      </c>
      <c r="H35" s="28">
        <f t="shared" si="15"/>
        <v>13813.520000000011</v>
      </c>
      <c r="I35" s="28">
        <f t="shared" si="15"/>
        <v>17839.720000000008</v>
      </c>
      <c r="J35" s="28">
        <f t="shared" si="15"/>
        <v>55286.020000000011</v>
      </c>
      <c r="K35" s="28">
        <f t="shared" si="15"/>
        <v>27548.020000000011</v>
      </c>
      <c r="L35" s="28">
        <f t="shared" si="15"/>
        <v>8131.4200000000055</v>
      </c>
      <c r="M35" s="29">
        <f t="shared" si="15"/>
        <v>24774.220000000008</v>
      </c>
    </row>
    <row r="36" spans="1:13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</sheetData>
  <mergeCells count="1">
    <mergeCell ref="A10:M10"/>
  </mergeCells>
  <conditionalFormatting sqref="B29:M29">
    <cfRule type="cellIs" dxfId="4" priority="5" operator="lessThan">
      <formula>0</formula>
    </cfRule>
  </conditionalFormatting>
  <conditionalFormatting sqref="B30:M30">
    <cfRule type="cellIs" dxfId="3" priority="4" operator="lessThan">
      <formula>0</formula>
    </cfRule>
  </conditionalFormatting>
  <conditionalFormatting sqref="B31:M32">
    <cfRule type="cellIs" dxfId="2" priority="3" operator="lessThan">
      <formula>0</formula>
    </cfRule>
  </conditionalFormatting>
  <conditionalFormatting sqref="B13">
    <cfRule type="cellIs" dxfId="1" priority="2" operator="lessThan">
      <formula>C$2</formula>
    </cfRule>
  </conditionalFormatting>
  <conditionalFormatting sqref="C13:M13">
    <cfRule type="cellIs" dxfId="0" priority="1" operator="lessThan">
      <formula>D$2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Fluxo de Caixa - Esperado</vt:lpstr>
      <vt:lpstr>Fluxo de Caixa - Pessimista</vt:lpstr>
      <vt:lpstr>Fluxo de Caixa - Otimista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Jorge Caetano</dc:creator>
  <cp:lastModifiedBy>Daniel Jorge Caetano</cp:lastModifiedBy>
  <dcterms:created xsi:type="dcterms:W3CDTF">2017-08-02T17:37:26Z</dcterms:created>
  <dcterms:modified xsi:type="dcterms:W3CDTF">2017-08-04T14:07:31Z</dcterms:modified>
</cp:coreProperties>
</file>